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20730" windowHeight="10365"/>
  </bookViews>
  <sheets>
    <sheet name="rev_exp" sheetId="27" r:id="rId1"/>
    <sheet name="salaries" sheetId="23" r:id="rId2"/>
    <sheet name="benefits" sheetId="24" r:id="rId3"/>
    <sheet name="just" sheetId="9" r:id="rId4"/>
    <sheet name="bud category" sheetId="11" r:id="rId5"/>
    <sheet name="perf_tracdat" sheetId="25" r:id="rId6"/>
    <sheet name="perf allocation" sheetId="26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27"/>
  <c r="I42"/>
  <c r="I38"/>
  <c r="E9"/>
  <c r="E26"/>
  <c r="E28"/>
  <c r="G101"/>
  <c r="G9"/>
  <c r="G26"/>
  <c r="G28"/>
  <c r="G9" i="26"/>
  <c r="G10"/>
  <c r="G11"/>
  <c r="G12"/>
  <c r="G13"/>
  <c r="G14"/>
  <c r="G15"/>
  <c r="G16"/>
  <c r="G17"/>
  <c r="G18"/>
  <c r="G19"/>
  <c r="G20"/>
  <c r="G21"/>
  <c r="G23"/>
  <c r="G24"/>
  <c r="G25"/>
  <c r="G26"/>
  <c r="G28"/>
  <c r="G29"/>
  <c r="G30"/>
  <c r="E9"/>
  <c r="E10"/>
  <c r="E11"/>
  <c r="E12"/>
  <c r="E13"/>
  <c r="E14"/>
  <c r="E15"/>
  <c r="E16"/>
  <c r="E17"/>
  <c r="E18"/>
  <c r="E19"/>
  <c r="E20"/>
  <c r="E21"/>
  <c r="E23"/>
  <c r="E24"/>
  <c r="E25"/>
  <c r="E26"/>
  <c r="E28"/>
  <c r="E29"/>
  <c r="E30"/>
  <c r="C21"/>
  <c r="C26"/>
  <c r="C29"/>
  <c r="C30"/>
  <c r="D29"/>
  <c r="F29"/>
  <c r="D26"/>
  <c r="F26"/>
  <c r="D21"/>
  <c r="F21"/>
  <c r="D21" i="9"/>
  <c r="D33"/>
  <c r="E14"/>
  <c r="E18" i="24"/>
  <c r="C19"/>
  <c r="E7"/>
  <c r="E8"/>
  <c r="E9"/>
  <c r="E10"/>
  <c r="E11"/>
  <c r="E12"/>
  <c r="E13"/>
  <c r="E14"/>
  <c r="E15"/>
  <c r="E16"/>
  <c r="E17"/>
  <c r="E19"/>
  <c r="I18"/>
  <c r="G7"/>
  <c r="H7"/>
  <c r="I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I19"/>
  <c r="E8" i="9"/>
  <c r="N8" i="23"/>
  <c r="O8"/>
  <c r="P8"/>
  <c r="Q8"/>
  <c r="N9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Q20"/>
  <c r="P20"/>
  <c r="O20"/>
  <c r="N20"/>
  <c r="K20"/>
  <c r="F20"/>
  <c r="F8" i="11"/>
  <c r="E28"/>
  <c r="D28"/>
  <c r="C28"/>
  <c r="C22"/>
  <c r="E19"/>
  <c r="D19"/>
  <c r="C19"/>
  <c r="F18"/>
  <c r="F17"/>
  <c r="E22"/>
  <c r="D22"/>
  <c r="F21"/>
  <c r="E14"/>
  <c r="D14"/>
  <c r="C14"/>
  <c r="F13"/>
  <c r="F12"/>
  <c r="F11"/>
  <c r="F10"/>
  <c r="F9"/>
  <c r="F22"/>
  <c r="F27"/>
  <c r="F16"/>
  <c r="F19"/>
  <c r="F24"/>
  <c r="F7"/>
  <c r="F14"/>
  <c r="E25"/>
  <c r="E29"/>
  <c r="D25"/>
  <c r="D29"/>
  <c r="F28"/>
  <c r="K17" i="24"/>
  <c r="K18"/>
  <c r="J19"/>
  <c r="F19"/>
  <c r="F25" i="11"/>
  <c r="F29"/>
  <c r="C25"/>
  <c r="C29"/>
  <c r="K14" i="24"/>
  <c r="K10"/>
  <c r="K16"/>
  <c r="K13"/>
  <c r="K9"/>
  <c r="K7"/>
  <c r="G19"/>
  <c r="K8"/>
  <c r="K11"/>
  <c r="K12"/>
  <c r="K15"/>
  <c r="H19"/>
  <c r="K19"/>
</calcChain>
</file>

<file path=xl/sharedStrings.xml><?xml version="1.0" encoding="utf-8"?>
<sst xmlns="http://schemas.openxmlformats.org/spreadsheetml/2006/main" count="327" uniqueCount="181">
  <si>
    <t>Amount</t>
  </si>
  <si>
    <t>Salaries</t>
  </si>
  <si>
    <t>Housing rental</t>
  </si>
  <si>
    <t>Supplies</t>
  </si>
  <si>
    <t>Total</t>
  </si>
  <si>
    <t>Housing</t>
  </si>
  <si>
    <t>Travel</t>
  </si>
  <si>
    <t>Retirement</t>
  </si>
  <si>
    <t>SS</t>
  </si>
  <si>
    <t>Fringe Benefits</t>
  </si>
  <si>
    <t>Salary</t>
  </si>
  <si>
    <t>Position</t>
  </si>
  <si>
    <t>Employee</t>
  </si>
  <si>
    <t>Pay Level</t>
  </si>
  <si>
    <t>Health</t>
  </si>
  <si>
    <t>Life</t>
  </si>
  <si>
    <t>Ret.</t>
  </si>
  <si>
    <t>Computer</t>
  </si>
  <si>
    <t>Personnel</t>
  </si>
  <si>
    <t>Contract</t>
  </si>
  <si>
    <t>College of Micronesia - FSM</t>
  </si>
  <si>
    <t>Site visit</t>
  </si>
  <si>
    <t>Payperiod</t>
  </si>
  <si>
    <t>C</t>
  </si>
  <si>
    <t>N</t>
  </si>
  <si>
    <t>Current</t>
  </si>
  <si>
    <t>New</t>
  </si>
  <si>
    <t>Machineries and equip.</t>
  </si>
  <si>
    <t>Sub-total</t>
  </si>
  <si>
    <t xml:space="preserve">Office: </t>
  </si>
  <si>
    <t>Level as of Sep 30, 2015</t>
  </si>
  <si>
    <t>FY 2016 Budget:  Salaries</t>
  </si>
  <si>
    <t>FY 2016 Budget:  Benefits</t>
  </si>
  <si>
    <t>Assumptions:</t>
  </si>
  <si>
    <t>SS Tax (refer to worksheet)</t>
  </si>
  <si>
    <t>Health Insurance (refer to worksheet)</t>
  </si>
  <si>
    <t>Life Insurance (refer to worksheet)</t>
  </si>
  <si>
    <t>Retirement (refer to worksheet)</t>
  </si>
  <si>
    <t>Housing (refer to worksheet)</t>
  </si>
  <si>
    <t>Repairs and maintenance</t>
  </si>
  <si>
    <t>Cleaning supplies:</t>
  </si>
  <si>
    <t>Justifications/Description</t>
  </si>
  <si>
    <t>Department:</t>
  </si>
  <si>
    <t>Fixed Budget</t>
  </si>
  <si>
    <t>Priority Budget</t>
  </si>
  <si>
    <t>Other Budget</t>
  </si>
  <si>
    <t>FY 2016 Budget:  Justifications</t>
  </si>
  <si>
    <t>FY 2016 Budget:  Budget Category</t>
  </si>
  <si>
    <t>%</t>
  </si>
  <si>
    <t>Date of   FY 2016 Increase</t>
  </si>
  <si>
    <t>FY 2016 Level</t>
  </si>
  <si>
    <t>FY 2016 Budget w/ Increase</t>
  </si>
  <si>
    <t>Increase</t>
  </si>
  <si>
    <t>7.5% SS</t>
  </si>
  <si>
    <t>General services</t>
  </si>
  <si>
    <t>Fuel</t>
  </si>
  <si>
    <t>Fixed asset</t>
  </si>
  <si>
    <t>Consumables</t>
  </si>
  <si>
    <t>Tools, machineries and equipment</t>
  </si>
  <si>
    <t>Budget</t>
  </si>
  <si>
    <t>Description</t>
  </si>
  <si>
    <t>Salaries (step increase)</t>
  </si>
  <si>
    <t>Strategic Direction</t>
  </si>
  <si>
    <t>Institutional ILOs</t>
  </si>
  <si>
    <t>IEMP Objectives</t>
  </si>
  <si>
    <t>Assessment Strategy</t>
  </si>
  <si>
    <t>Target</t>
  </si>
  <si>
    <t>ACCJC Standards</t>
  </si>
  <si>
    <t>Administrative Unit Outcome (AUO) and/or Student Learning Outcome (SLO) Name</t>
  </si>
  <si>
    <t>Administrative Unit Outcome and/or Student Learning Outcome Name</t>
  </si>
  <si>
    <t>Administrative Unit Outcome and/or Student Learning Outcome</t>
  </si>
  <si>
    <t>A</t>
  </si>
  <si>
    <t>D</t>
  </si>
  <si>
    <t>Food S. Mgr.</t>
  </si>
  <si>
    <t>R.Romero</t>
  </si>
  <si>
    <t>Asst Sup.</t>
  </si>
  <si>
    <t>A.Alexander</t>
  </si>
  <si>
    <t>Cook 111</t>
  </si>
  <si>
    <t>Cook 11.</t>
  </si>
  <si>
    <t>M.Baker</t>
  </si>
  <si>
    <t>Cook 1</t>
  </si>
  <si>
    <t>V.Rosario</t>
  </si>
  <si>
    <t>P. Primo</t>
  </si>
  <si>
    <t>M.Samuel</t>
  </si>
  <si>
    <t>J.Kapriel</t>
  </si>
  <si>
    <t>N.Meninzor</t>
  </si>
  <si>
    <t>T.Meninzor</t>
  </si>
  <si>
    <t>15% night differential</t>
  </si>
  <si>
    <t xml:space="preserve"> various</t>
  </si>
  <si>
    <t>M</t>
  </si>
  <si>
    <t>B</t>
  </si>
  <si>
    <t>L</t>
  </si>
  <si>
    <t>E</t>
  </si>
  <si>
    <t>Department:  Administrative Services</t>
  </si>
  <si>
    <t>Office:  Business Office/ Dining Hall</t>
  </si>
  <si>
    <t>Salaries, filled positions (refer to worksheet)</t>
  </si>
  <si>
    <t>Salaries, step increases (refer to worksheet)</t>
  </si>
  <si>
    <t>Salaries, vacant (refer to worksheet)</t>
  </si>
  <si>
    <t>On contract</t>
  </si>
  <si>
    <t>Office supplies (at $500 per employee for 11 employees)</t>
  </si>
  <si>
    <t>Kitchen supplies (plates, pots,laddles,forks,cups,table napkins)</t>
  </si>
  <si>
    <t>LP gas for stoves and ovens (11 tanks per month at $250/tank)</t>
  </si>
  <si>
    <t>Maintenance of freezer, ovens and other kitchen equipment</t>
  </si>
  <si>
    <t>Kitchen tools and equipment</t>
  </si>
  <si>
    <t>Three meals are served daily to students and other patrons.</t>
  </si>
  <si>
    <t>Patrons are provided with good customer service.</t>
  </si>
  <si>
    <t>To cook three nutritious meals (breakfast, lunch and dinner) every day.</t>
  </si>
  <si>
    <t>To provide good customer service at all times.</t>
  </si>
  <si>
    <t>Three nutritious meals served on time.</t>
  </si>
  <si>
    <t>Above average customer service.</t>
  </si>
  <si>
    <t>Dining hall revenue is sufficient to fund its operating expenditures.</t>
  </si>
  <si>
    <t>To determine the revenue and expenditures of dining hall.</t>
  </si>
  <si>
    <t>Break - even financial operations.</t>
  </si>
  <si>
    <t>DH01 - Dining Hall services</t>
  </si>
  <si>
    <t>DH02 - Self - sufficient operations</t>
  </si>
  <si>
    <t>DHO1 - Dining Hall Services</t>
  </si>
  <si>
    <t>Night Differential</t>
  </si>
  <si>
    <t xml:space="preserve">Department/Campus/Office Mission Statement:  Dining Hall is committed to serve nutritious meals to students, faculty and staffs everyday and on time. </t>
  </si>
  <si>
    <t>Projected Statement of Revenues and Expenditures</t>
  </si>
  <si>
    <t>FY 2015</t>
  </si>
  <si>
    <t>Service charge revenue:</t>
  </si>
  <si>
    <t>Sales</t>
  </si>
  <si>
    <t>Less: Cost of Goods Sold</t>
  </si>
  <si>
    <t xml:space="preserve">      Gross Profit</t>
  </si>
  <si>
    <t>Operating expenses:</t>
  </si>
  <si>
    <t>Social Security</t>
  </si>
  <si>
    <t>Group Life Insurance</t>
  </si>
  <si>
    <t>Health Insurance</t>
  </si>
  <si>
    <t>Other Current Expenditures</t>
  </si>
  <si>
    <t>Fixed Assets</t>
  </si>
  <si>
    <t>Machinery and equipment</t>
  </si>
  <si>
    <t>Net service charge</t>
  </si>
  <si>
    <t>FY 2015 Operating Revenue Assumptions:</t>
  </si>
  <si>
    <t># of Customers</t>
  </si>
  <si>
    <t>School Week</t>
  </si>
  <si>
    <t>Days</t>
  </si>
  <si>
    <t>Meal Rate</t>
  </si>
  <si>
    <t>Dorm and Non dorm students</t>
  </si>
  <si>
    <t>Fall</t>
  </si>
  <si>
    <t>Dorm students</t>
  </si>
  <si>
    <t>Non Dorm students</t>
  </si>
  <si>
    <t>Spring</t>
  </si>
  <si>
    <t>Summer</t>
  </si>
  <si>
    <t>Sales for dorm and non dorm students</t>
  </si>
  <si>
    <t>Other Patrons</t>
  </si>
  <si>
    <t>Staff/faculty</t>
  </si>
  <si>
    <t>Others</t>
  </si>
  <si>
    <t>Non COM-FSM</t>
  </si>
  <si>
    <t>Take-outs for COM-FSM</t>
  </si>
  <si>
    <t>Take-outs for Non COM-FSM</t>
  </si>
  <si>
    <t>Sales for other patrons</t>
  </si>
  <si>
    <t>Total sales</t>
  </si>
  <si>
    <t>Revenue:</t>
  </si>
  <si>
    <t>Meal Rates</t>
  </si>
  <si>
    <t>Rates</t>
  </si>
  <si>
    <t>COM-FSM</t>
  </si>
  <si>
    <t>Breakfast</t>
  </si>
  <si>
    <t>Lunch</t>
  </si>
  <si>
    <t>Dinner</t>
  </si>
  <si>
    <t>Numbers of School Week</t>
  </si>
  <si>
    <t>Occupancy rate of 80% for regular semester and 50% for summer.</t>
  </si>
  <si>
    <t>Cost of sales:</t>
  </si>
  <si>
    <t>Justification:  The amount requested is to cover the cost of meat, rice, chicken,</t>
  </si>
  <si>
    <t>fish, vegetables, fruits, poultry products, noodles, flour, local produce</t>
  </si>
  <si>
    <t>and other food products.</t>
  </si>
  <si>
    <t>Calculation:  Based on the following:</t>
  </si>
  <si>
    <t>The average amount of purchase per week is $10,000 based on the following</t>
  </si>
  <si>
    <t>menu:</t>
  </si>
  <si>
    <t xml:space="preserve">Beef </t>
  </si>
  <si>
    <t>2-3 times a week</t>
  </si>
  <si>
    <t>Chicken</t>
  </si>
  <si>
    <t>Pork</t>
  </si>
  <si>
    <t>2-4 times a week</t>
  </si>
  <si>
    <t>Fish</t>
  </si>
  <si>
    <t>Turkey parts - once a week</t>
  </si>
  <si>
    <t>Estimated cost of food items per week</t>
  </si>
  <si>
    <t>Number of weeks</t>
  </si>
  <si>
    <t>FY 2016</t>
  </si>
  <si>
    <t>Revenue</t>
  </si>
  <si>
    <t>Improve-ment Plan and Follow-up Assess-ment</t>
  </si>
  <si>
    <t>421 Dining Hall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</si>
</sst>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m/d/yyyy;@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2"/>
      <color indexed="8"/>
      <name val="Verdana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 wrapText="1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9" fontId="0" fillId="0" borderId="0" xfId="0" applyNumberFormat="1"/>
    <xf numFmtId="0" fontId="7" fillId="0" borderId="0" xfId="0" applyFont="1"/>
    <xf numFmtId="0" fontId="2" fillId="0" borderId="3" xfId="0" applyFont="1" applyBorder="1" applyAlignment="1">
      <alignment horizontal="center"/>
    </xf>
    <xf numFmtId="164" fontId="0" fillId="0" borderId="0" xfId="1" applyNumberFormat="1" applyFont="1"/>
    <xf numFmtId="0" fontId="0" fillId="0" borderId="0" xfId="0" applyBorder="1"/>
    <xf numFmtId="164" fontId="2" fillId="0" borderId="8" xfId="1" applyNumberFormat="1" applyFont="1" applyBorder="1"/>
    <xf numFmtId="164" fontId="2" fillId="0" borderId="7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/>
    <xf numFmtId="15" fontId="8" fillId="0" borderId="0" xfId="0" applyNumberFormat="1" applyFont="1" applyBorder="1"/>
    <xf numFmtId="164" fontId="0" fillId="0" borderId="0" xfId="0" applyNumberForma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6" xfId="1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4" fillId="0" borderId="8" xfId="1" applyNumberFormat="1" applyFont="1" applyBorder="1"/>
    <xf numFmtId="164" fontId="0" fillId="0" borderId="8" xfId="1" applyNumberFormat="1" applyFont="1" applyBorder="1"/>
    <xf numFmtId="164" fontId="0" fillId="0" borderId="8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6" xfId="1" applyNumberFormat="1" applyFont="1" applyBorder="1"/>
    <xf numFmtId="164" fontId="1" fillId="0" borderId="0" xfId="1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9" fontId="4" fillId="0" borderId="0" xfId="1" applyNumberFormat="1" applyFont="1" applyBorder="1"/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4" fillId="0" borderId="10" xfId="1" applyNumberFormat="1" applyFont="1" applyBorder="1"/>
    <xf numFmtId="164" fontId="2" fillId="0" borderId="11" xfId="1" applyNumberFormat="1" applyFont="1" applyBorder="1"/>
    <xf numFmtId="0" fontId="0" fillId="0" borderId="10" xfId="0" applyBorder="1"/>
    <xf numFmtId="0" fontId="5" fillId="0" borderId="10" xfId="0" applyFont="1" applyBorder="1" applyAlignment="1">
      <alignment horizontal="center" wrapText="1"/>
    </xf>
    <xf numFmtId="43" fontId="0" fillId="0" borderId="11" xfId="1" applyFont="1" applyBorder="1"/>
    <xf numFmtId="0" fontId="2" fillId="0" borderId="12" xfId="0" applyFont="1" applyBorder="1" applyAlignment="1">
      <alignment horizontal="center"/>
    </xf>
    <xf numFmtId="9" fontId="4" fillId="0" borderId="12" xfId="1" applyNumberFormat="1" applyFont="1" applyBorder="1"/>
    <xf numFmtId="0" fontId="2" fillId="0" borderId="1" xfId="0" applyFont="1" applyFill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9" fontId="3" fillId="0" borderId="0" xfId="0" applyNumberFormat="1" applyFont="1"/>
    <xf numFmtId="0" fontId="1" fillId="0" borderId="16" xfId="0" applyFont="1" applyBorder="1" applyAlignment="1">
      <alignment horizontal="left" vertical="top" wrapText="1"/>
    </xf>
    <xf numFmtId="0" fontId="15" fillId="0" borderId="16" xfId="0" applyNumberFormat="1" applyFont="1" applyFill="1" applyBorder="1" applyAlignment="1">
      <alignment horizontal="left" vertical="top" wrapText="1"/>
    </xf>
    <xf numFmtId="0" fontId="0" fillId="0" borderId="16" xfId="0" applyBorder="1"/>
    <xf numFmtId="0" fontId="2" fillId="0" borderId="17" xfId="0" applyFont="1" applyBorder="1" applyAlignment="1">
      <alignment horizontal="center" vertical="top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4" fontId="1" fillId="0" borderId="1" xfId="1" applyNumberFormat="1" applyFont="1" applyBorder="1"/>
    <xf numFmtId="166" fontId="7" fillId="0" borderId="0" xfId="0" applyNumberFormat="1" applyFont="1" applyBorder="1" applyAlignment="1">
      <alignment horizontal="left"/>
    </xf>
    <xf numFmtId="166" fontId="7" fillId="0" borderId="0" xfId="0" applyNumberFormat="1" applyFont="1" applyAlignment="1">
      <alignment horizontal="left"/>
    </xf>
    <xf numFmtId="164" fontId="2" fillId="0" borderId="9" xfId="0" applyNumberFormat="1" applyFont="1" applyBorder="1"/>
    <xf numFmtId="164" fontId="4" fillId="0" borderId="16" xfId="1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164" fontId="0" fillId="0" borderId="21" xfId="1" applyNumberFormat="1" applyFont="1" applyBorder="1"/>
    <xf numFmtId="164" fontId="2" fillId="0" borderId="2" xfId="0" applyNumberFormat="1" applyFont="1" applyBorder="1"/>
    <xf numFmtId="164" fontId="2" fillId="0" borderId="2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0" fontId="1" fillId="0" borderId="16" xfId="0" applyFont="1" applyBorder="1" applyAlignment="1">
      <alignment horizontal="center" vertical="center" wrapText="1"/>
    </xf>
    <xf numFmtId="164" fontId="0" fillId="0" borderId="10" xfId="0" applyNumberFormat="1" applyBorder="1"/>
    <xf numFmtId="164" fontId="0" fillId="0" borderId="14" xfId="0" applyNumberFormat="1" applyBorder="1"/>
    <xf numFmtId="9" fontId="4" fillId="0" borderId="8" xfId="1" applyNumberFormat="1" applyFont="1" applyBorder="1"/>
    <xf numFmtId="9" fontId="4" fillId="0" borderId="13" xfId="1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64" fontId="1" fillId="0" borderId="0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1" fillId="0" borderId="3" xfId="1" applyNumberFormat="1" applyFont="1" applyBorder="1"/>
    <xf numFmtId="164" fontId="0" fillId="0" borderId="1" xfId="1" applyNumberFormat="1" applyFont="1" applyBorder="1"/>
    <xf numFmtId="164" fontId="1" fillId="0" borderId="2" xfId="0" applyNumberFormat="1" applyFont="1" applyBorder="1"/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2" fillId="0" borderId="0" xfId="0" applyFont="1" applyBorder="1"/>
    <xf numFmtId="43" fontId="1" fillId="0" borderId="0" xfId="1" applyFont="1"/>
    <xf numFmtId="43" fontId="0" fillId="0" borderId="0" xfId="1" applyFont="1"/>
    <xf numFmtId="164" fontId="1" fillId="0" borderId="0" xfId="1" applyNumberFormat="1" applyFont="1"/>
    <xf numFmtId="164" fontId="0" fillId="0" borderId="3" xfId="1" applyNumberFormat="1" applyFont="1" applyBorder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4" fillId="0" borderId="16" xfId="0" applyNumberFormat="1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7">
    <cellStyle name="Comma" xfId="1" builtinId="3"/>
    <cellStyle name="Followed Hyperlink" xfId="3" builtinId="9" hidden="1"/>
    <cellStyle name="Followed Hyperlink" xfId="6" builtinId="9" hidden="1"/>
    <cellStyle name="Hyperlink" xfId="2" builtinId="8" hidden="1"/>
    <cellStyle name="Hyperlink" xfId="5" builtinId="8" hidden="1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3"/>
  <sheetViews>
    <sheetView tabSelected="1" workbookViewId="0">
      <selection activeCell="A2" sqref="A2:G2"/>
    </sheetView>
  </sheetViews>
  <sheetFormatPr defaultRowHeight="12.75"/>
  <cols>
    <col min="1" max="1" width="4.5703125" customWidth="1"/>
    <col min="2" max="2" width="4.28515625" customWidth="1"/>
    <col min="3" max="3" width="20.7109375" customWidth="1"/>
    <col min="4" max="4" width="11.140625" customWidth="1"/>
    <col min="5" max="7" width="10.7109375" customWidth="1"/>
    <col min="8" max="8" width="2.42578125" customWidth="1"/>
    <col min="9" max="9" width="11.28515625" bestFit="1" customWidth="1"/>
  </cols>
  <sheetData>
    <row r="1" spans="1:7">
      <c r="A1" s="109" t="s">
        <v>20</v>
      </c>
      <c r="B1" s="109"/>
      <c r="C1" s="109"/>
      <c r="D1" s="109"/>
      <c r="E1" s="109"/>
      <c r="F1" s="109"/>
      <c r="G1" s="109"/>
    </row>
    <row r="2" spans="1:7">
      <c r="A2" s="109" t="s">
        <v>180</v>
      </c>
      <c r="B2" s="109"/>
      <c r="C2" s="109"/>
      <c r="D2" s="109"/>
      <c r="E2" s="109"/>
      <c r="F2" s="109"/>
      <c r="G2" s="109"/>
    </row>
    <row r="3" spans="1:7">
      <c r="A3" s="109" t="s">
        <v>118</v>
      </c>
      <c r="B3" s="109"/>
      <c r="C3" s="109"/>
      <c r="D3" s="109"/>
      <c r="E3" s="109"/>
      <c r="F3" s="109"/>
      <c r="G3" s="109"/>
    </row>
    <row r="5" spans="1:7">
      <c r="A5" s="69"/>
      <c r="B5" s="69"/>
      <c r="C5" s="69"/>
      <c r="D5" s="69"/>
      <c r="E5" s="91" t="s">
        <v>177</v>
      </c>
      <c r="F5" s="69"/>
      <c r="G5" s="91" t="s">
        <v>119</v>
      </c>
    </row>
    <row r="6" spans="1:7">
      <c r="A6" s="1" t="s">
        <v>120</v>
      </c>
      <c r="B6" s="1"/>
      <c r="C6" s="30"/>
      <c r="D6" s="30"/>
    </row>
    <row r="7" spans="1:7">
      <c r="A7" s="1"/>
      <c r="B7" s="92" t="s">
        <v>121</v>
      </c>
      <c r="D7" s="72"/>
      <c r="E7" s="93">
        <v>884420</v>
      </c>
      <c r="F7" s="72"/>
      <c r="G7" s="93">
        <v>884420</v>
      </c>
    </row>
    <row r="8" spans="1:7">
      <c r="A8" s="1"/>
      <c r="B8" s="92" t="s">
        <v>122</v>
      </c>
      <c r="D8" s="72"/>
      <c r="E8" s="94">
        <v>650000</v>
      </c>
      <c r="F8" s="72"/>
      <c r="G8" s="94">
        <v>650000</v>
      </c>
    </row>
    <row r="9" spans="1:7">
      <c r="A9" s="1"/>
      <c r="B9" s="92" t="s">
        <v>123</v>
      </c>
      <c r="D9" s="72"/>
      <c r="E9" s="95">
        <f>SUM(E7-E8)</f>
        <v>234420</v>
      </c>
      <c r="F9" s="72"/>
      <c r="G9" s="95">
        <f>SUM(G7-G8)</f>
        <v>234420</v>
      </c>
    </row>
    <row r="10" spans="1:7">
      <c r="A10" s="1"/>
      <c r="B10" s="1"/>
      <c r="C10" s="92"/>
      <c r="D10" s="92"/>
      <c r="E10" s="38"/>
      <c r="F10" s="92"/>
      <c r="G10" s="38"/>
    </row>
    <row r="11" spans="1:7">
      <c r="A11" s="92" t="s">
        <v>124</v>
      </c>
      <c r="B11" s="92"/>
      <c r="C11" s="29"/>
      <c r="D11" s="29"/>
      <c r="E11" s="38"/>
      <c r="F11" s="29"/>
      <c r="G11" s="38"/>
    </row>
    <row r="12" spans="1:7">
      <c r="A12" s="92"/>
      <c r="B12" s="92" t="s">
        <v>18</v>
      </c>
      <c r="C12" s="29"/>
      <c r="D12" s="29"/>
      <c r="E12" s="38"/>
      <c r="F12" s="29"/>
      <c r="G12" s="38"/>
    </row>
    <row r="13" spans="1:7">
      <c r="A13" s="1"/>
      <c r="C13" s="72" t="s">
        <v>1</v>
      </c>
      <c r="D13" s="72"/>
      <c r="E13" s="13">
        <v>135023</v>
      </c>
      <c r="F13" s="72"/>
      <c r="G13" s="13">
        <v>133170</v>
      </c>
    </row>
    <row r="14" spans="1:7">
      <c r="A14" s="1"/>
      <c r="C14" s="72" t="s">
        <v>125</v>
      </c>
      <c r="D14" s="72"/>
      <c r="E14" s="13">
        <v>10127</v>
      </c>
      <c r="F14" s="72"/>
      <c r="G14" s="13">
        <v>9322</v>
      </c>
    </row>
    <row r="15" spans="1:7">
      <c r="A15" s="1"/>
      <c r="C15" s="72" t="s">
        <v>126</v>
      </c>
      <c r="D15" s="72"/>
      <c r="E15" s="13">
        <v>1935</v>
      </c>
      <c r="F15" s="72"/>
      <c r="G15" s="13">
        <v>1712</v>
      </c>
    </row>
    <row r="16" spans="1:7">
      <c r="A16" s="1"/>
      <c r="C16" s="72" t="s">
        <v>127</v>
      </c>
      <c r="D16" s="72"/>
      <c r="E16" s="13">
        <v>2239</v>
      </c>
      <c r="F16" s="72"/>
      <c r="G16" s="13">
        <v>2239</v>
      </c>
    </row>
    <row r="17" spans="1:7">
      <c r="A17" s="1"/>
      <c r="C17" s="72" t="s">
        <v>7</v>
      </c>
      <c r="D17" s="72"/>
      <c r="E17" s="13">
        <v>3601</v>
      </c>
      <c r="F17" s="72"/>
      <c r="G17" s="13">
        <v>3153</v>
      </c>
    </row>
    <row r="18" spans="1:7">
      <c r="A18" s="1"/>
      <c r="C18" s="72" t="s">
        <v>5</v>
      </c>
      <c r="D18" s="72"/>
      <c r="E18" s="13">
        <v>7200</v>
      </c>
      <c r="F18" s="72"/>
      <c r="G18" s="13">
        <v>7200</v>
      </c>
    </row>
    <row r="19" spans="1:7">
      <c r="A19" s="1"/>
      <c r="B19" s="1" t="s">
        <v>128</v>
      </c>
      <c r="C19" s="72"/>
      <c r="D19" s="72"/>
      <c r="E19" s="13"/>
      <c r="F19" s="72"/>
      <c r="G19" s="13"/>
    </row>
    <row r="20" spans="1:7">
      <c r="A20" s="1"/>
      <c r="C20" s="72" t="s">
        <v>3</v>
      </c>
      <c r="D20" s="72"/>
      <c r="E20" s="13">
        <v>33500</v>
      </c>
      <c r="F20" s="72"/>
      <c r="G20" s="13">
        <v>29000</v>
      </c>
    </row>
    <row r="21" spans="1:7">
      <c r="A21" s="1"/>
      <c r="C21" s="72" t="s">
        <v>55</v>
      </c>
      <c r="D21" s="72"/>
      <c r="E21" s="13">
        <v>33000</v>
      </c>
      <c r="F21" s="72"/>
      <c r="G21" s="13">
        <v>25000</v>
      </c>
    </row>
    <row r="22" spans="1:7">
      <c r="A22" s="1"/>
      <c r="C22" s="72" t="s">
        <v>39</v>
      </c>
      <c r="D22" s="72"/>
      <c r="E22" s="13">
        <v>2500</v>
      </c>
      <c r="F22" s="72"/>
      <c r="G22" s="13">
        <v>2500</v>
      </c>
    </row>
    <row r="23" spans="1:7">
      <c r="A23" s="1"/>
      <c r="B23" s="1" t="s">
        <v>129</v>
      </c>
      <c r="C23" s="72"/>
      <c r="D23" s="72"/>
      <c r="E23" s="13"/>
      <c r="F23" s="72"/>
      <c r="G23" s="13"/>
    </row>
    <row r="24" spans="1:7">
      <c r="A24" s="1"/>
      <c r="B24" s="1"/>
      <c r="C24" s="72" t="s">
        <v>17</v>
      </c>
      <c r="D24" s="72"/>
      <c r="E24" s="13">
        <v>0</v>
      </c>
      <c r="F24" s="72"/>
      <c r="G24" s="13">
        <v>2500</v>
      </c>
    </row>
    <row r="25" spans="1:7">
      <c r="A25" s="1"/>
      <c r="C25" s="72" t="s">
        <v>130</v>
      </c>
      <c r="D25" s="72"/>
      <c r="E25" s="96">
        <v>3000</v>
      </c>
      <c r="F25" s="72"/>
      <c r="G25" s="96">
        <v>3000</v>
      </c>
    </row>
    <row r="26" spans="1:7">
      <c r="A26" s="1"/>
      <c r="B26" s="1"/>
      <c r="C26" s="30"/>
      <c r="D26" s="30"/>
      <c r="E26" s="74">
        <f>SUM(E13:E25)</f>
        <v>232125</v>
      </c>
      <c r="F26" s="30"/>
      <c r="G26" s="74">
        <f>SUM(G13:G25)</f>
        <v>218796</v>
      </c>
    </row>
    <row r="27" spans="1:7">
      <c r="A27" s="1"/>
      <c r="B27" s="1"/>
      <c r="C27" s="30"/>
      <c r="D27" s="30"/>
      <c r="E27" s="38"/>
      <c r="F27" s="30"/>
      <c r="G27" s="38"/>
    </row>
    <row r="28" spans="1:7" ht="13.5" thickBot="1">
      <c r="A28" s="1" t="s">
        <v>131</v>
      </c>
      <c r="B28" s="1"/>
      <c r="C28" s="29"/>
      <c r="D28" s="29"/>
      <c r="E28" s="97">
        <f>SUM(E9-E26)</f>
        <v>2295</v>
      </c>
      <c r="F28" s="29"/>
      <c r="G28" s="97">
        <f>SUM(G9-G26)</f>
        <v>15624</v>
      </c>
    </row>
    <row r="29" spans="1:7" ht="13.5" thickTop="1"/>
    <row r="32" spans="1:7">
      <c r="A32" s="1" t="s">
        <v>132</v>
      </c>
    </row>
    <row r="33" spans="1:9" ht="24">
      <c r="C33" s="14"/>
      <c r="D33" s="98" t="s">
        <v>133</v>
      </c>
      <c r="E33" s="99" t="s">
        <v>134</v>
      </c>
      <c r="F33" s="99" t="s">
        <v>135</v>
      </c>
      <c r="G33" s="107" t="s">
        <v>136</v>
      </c>
      <c r="H33" s="107"/>
      <c r="I33" s="108" t="s">
        <v>178</v>
      </c>
    </row>
    <row r="34" spans="1:9">
      <c r="A34" s="3" t="s">
        <v>137</v>
      </c>
      <c r="C34" s="14"/>
      <c r="D34" s="98"/>
      <c r="E34" s="99"/>
      <c r="F34" s="99"/>
      <c r="I34" s="13"/>
    </row>
    <row r="35" spans="1:9">
      <c r="A35" s="1" t="s">
        <v>138</v>
      </c>
      <c r="C35" s="14"/>
      <c r="D35" s="100"/>
      <c r="E35" s="100"/>
      <c r="F35" s="100"/>
      <c r="I35" s="13"/>
    </row>
    <row r="36" spans="1:9">
      <c r="A36" s="1"/>
      <c r="B36" t="s">
        <v>139</v>
      </c>
      <c r="C36" s="14"/>
      <c r="D36" s="100">
        <v>180</v>
      </c>
      <c r="E36" s="100">
        <v>20</v>
      </c>
      <c r="F36" s="100">
        <v>7</v>
      </c>
      <c r="G36" s="101">
        <v>12</v>
      </c>
      <c r="I36" s="13">
        <v>302400</v>
      </c>
    </row>
    <row r="37" spans="1:9">
      <c r="A37" s="1"/>
      <c r="B37" t="s">
        <v>140</v>
      </c>
      <c r="C37" s="14"/>
      <c r="D37" s="100">
        <v>200</v>
      </c>
      <c r="E37" s="100">
        <v>20</v>
      </c>
      <c r="F37" s="100">
        <v>5</v>
      </c>
      <c r="G37" s="101">
        <v>4</v>
      </c>
      <c r="I37" s="96">
        <v>80000</v>
      </c>
    </row>
    <row r="38" spans="1:9">
      <c r="A38" s="1"/>
      <c r="C38" s="14"/>
      <c r="D38" s="100"/>
      <c r="E38" s="100"/>
      <c r="F38" s="100"/>
      <c r="G38" s="100"/>
      <c r="I38" s="106">
        <f>SUM(I36:I37)</f>
        <v>382400</v>
      </c>
    </row>
    <row r="39" spans="1:9">
      <c r="A39" s="1" t="s">
        <v>141</v>
      </c>
      <c r="C39" s="14"/>
      <c r="D39" s="100"/>
      <c r="E39" s="100"/>
      <c r="F39" s="100"/>
      <c r="G39" s="100"/>
      <c r="I39" s="13"/>
    </row>
    <row r="40" spans="1:9">
      <c r="A40" s="1"/>
      <c r="B40" t="s">
        <v>139</v>
      </c>
      <c r="C40" s="14"/>
      <c r="D40" s="100">
        <v>180</v>
      </c>
      <c r="E40" s="100">
        <v>20</v>
      </c>
      <c r="F40" s="100">
        <v>7</v>
      </c>
      <c r="G40" s="101">
        <v>12</v>
      </c>
      <c r="I40" s="13">
        <v>302400</v>
      </c>
    </row>
    <row r="41" spans="1:9">
      <c r="A41" s="1"/>
      <c r="B41" t="s">
        <v>140</v>
      </c>
      <c r="C41" s="14"/>
      <c r="D41" s="100">
        <v>150</v>
      </c>
      <c r="E41" s="100">
        <v>20</v>
      </c>
      <c r="F41" s="100">
        <v>5</v>
      </c>
      <c r="G41" s="101">
        <v>4</v>
      </c>
      <c r="I41" s="13">
        <v>60000</v>
      </c>
    </row>
    <row r="42" spans="1:9">
      <c r="A42" s="1"/>
      <c r="C42" s="14"/>
      <c r="D42" s="100"/>
      <c r="E42" s="100"/>
      <c r="F42" s="100"/>
      <c r="G42" s="100"/>
      <c r="I42" s="106">
        <f>SUM(I40:I41)</f>
        <v>362400</v>
      </c>
    </row>
    <row r="43" spans="1:9">
      <c r="A43" s="1" t="s">
        <v>142</v>
      </c>
      <c r="C43" s="14"/>
      <c r="D43" s="100"/>
      <c r="E43" s="100"/>
      <c r="F43" s="100"/>
      <c r="G43" s="100"/>
      <c r="I43" s="13"/>
    </row>
    <row r="44" spans="1:9">
      <c r="A44" s="1"/>
      <c r="B44" t="s">
        <v>139</v>
      </c>
      <c r="C44" s="14"/>
      <c r="D44" s="100">
        <v>110</v>
      </c>
      <c r="E44" s="100">
        <v>8</v>
      </c>
      <c r="F44" s="100">
        <v>7</v>
      </c>
      <c r="G44" s="101">
        <v>12</v>
      </c>
      <c r="I44" s="13">
        <v>73920</v>
      </c>
    </row>
    <row r="45" spans="1:9">
      <c r="A45" s="1"/>
      <c r="B45" t="s">
        <v>140</v>
      </c>
      <c r="C45" s="14"/>
      <c r="D45" s="100">
        <v>60</v>
      </c>
      <c r="E45" s="100">
        <v>8</v>
      </c>
      <c r="F45" s="100">
        <v>5</v>
      </c>
      <c r="G45" s="101">
        <v>4</v>
      </c>
      <c r="I45" s="13">
        <v>9600</v>
      </c>
    </row>
    <row r="46" spans="1:9">
      <c r="A46" s="1"/>
      <c r="C46" s="14"/>
      <c r="D46" s="100"/>
      <c r="E46" s="100"/>
      <c r="F46" s="100"/>
      <c r="G46" s="101"/>
      <c r="I46" s="106">
        <f>SUM(I44:I45)</f>
        <v>83520</v>
      </c>
    </row>
    <row r="47" spans="1:9" ht="13.5" thickBot="1">
      <c r="A47" s="1"/>
      <c r="C47" s="102" t="s">
        <v>143</v>
      </c>
      <c r="D47" s="100"/>
      <c r="E47" s="100"/>
      <c r="F47" s="100"/>
      <c r="G47" s="100"/>
      <c r="I47" s="15">
        <v>828320</v>
      </c>
    </row>
    <row r="48" spans="1:9">
      <c r="A48" s="1"/>
      <c r="C48" s="14"/>
      <c r="D48" s="100"/>
      <c r="E48" s="100"/>
      <c r="F48" s="100"/>
      <c r="G48" s="100"/>
      <c r="H48" s="100"/>
      <c r="I48" s="13"/>
    </row>
    <row r="49" spans="1:9">
      <c r="A49" s="1"/>
      <c r="C49" s="14"/>
      <c r="D49" s="100"/>
      <c r="E49" s="100"/>
      <c r="F49" s="100"/>
      <c r="G49" s="100"/>
      <c r="H49" s="100"/>
      <c r="I49" s="13"/>
    </row>
    <row r="50" spans="1:9">
      <c r="A50" s="1"/>
      <c r="C50" s="14"/>
      <c r="D50" s="100"/>
      <c r="E50" s="100"/>
      <c r="F50" s="100"/>
      <c r="G50" s="100"/>
      <c r="H50" s="100"/>
      <c r="I50" s="13"/>
    </row>
    <row r="51" spans="1:9">
      <c r="A51" s="1"/>
      <c r="C51" s="14"/>
      <c r="D51" s="100"/>
      <c r="E51" s="100"/>
      <c r="F51" s="100"/>
      <c r="G51" s="100"/>
      <c r="H51" s="100"/>
      <c r="I51" s="13"/>
    </row>
    <row r="52" spans="1:9">
      <c r="A52" s="1"/>
      <c r="C52" s="14"/>
      <c r="D52" s="100"/>
      <c r="E52" s="100"/>
      <c r="F52" s="100"/>
      <c r="G52" s="100"/>
      <c r="H52" s="100"/>
      <c r="I52" s="13"/>
    </row>
    <row r="53" spans="1:9">
      <c r="A53" s="1"/>
      <c r="C53" s="14"/>
      <c r="D53" s="100"/>
      <c r="E53" s="100"/>
      <c r="F53" s="100"/>
      <c r="G53" s="100"/>
      <c r="H53" s="100"/>
      <c r="I53" s="13"/>
    </row>
    <row r="54" spans="1:9">
      <c r="A54" s="1"/>
      <c r="C54" s="14"/>
      <c r="D54" s="100"/>
      <c r="E54" s="100"/>
      <c r="F54" s="100"/>
      <c r="G54" s="100"/>
      <c r="H54" s="100"/>
      <c r="I54" s="13"/>
    </row>
    <row r="55" spans="1:9">
      <c r="A55" s="3" t="s">
        <v>144</v>
      </c>
      <c r="C55" s="69"/>
      <c r="D55" s="19"/>
      <c r="E55" s="19"/>
      <c r="F55" s="19"/>
      <c r="G55" s="19"/>
      <c r="H55" s="19"/>
      <c r="I55" s="13"/>
    </row>
    <row r="56" spans="1:9">
      <c r="A56" s="1" t="s">
        <v>138</v>
      </c>
      <c r="C56" s="69"/>
      <c r="D56" s="19"/>
      <c r="E56" s="19"/>
      <c r="F56" s="19"/>
      <c r="G56" s="19"/>
      <c r="H56" s="19"/>
      <c r="I56" s="13"/>
    </row>
    <row r="57" spans="1:9">
      <c r="A57" s="1"/>
      <c r="B57" t="s">
        <v>145</v>
      </c>
      <c r="C57" s="14"/>
      <c r="D57" s="100">
        <v>40</v>
      </c>
      <c r="E57" s="100">
        <v>20</v>
      </c>
      <c r="F57" s="100">
        <v>5</v>
      </c>
      <c r="G57" s="101">
        <v>4</v>
      </c>
      <c r="I57" s="13">
        <v>16000</v>
      </c>
    </row>
    <row r="58" spans="1:9">
      <c r="A58" s="1" t="s">
        <v>141</v>
      </c>
      <c r="C58" s="14"/>
      <c r="D58" s="100"/>
      <c r="E58" s="100"/>
      <c r="F58" s="100"/>
      <c r="G58" s="101"/>
      <c r="I58" s="13"/>
    </row>
    <row r="59" spans="1:9">
      <c r="A59" s="1"/>
      <c r="B59" t="s">
        <v>145</v>
      </c>
      <c r="C59" s="14"/>
      <c r="D59" s="100">
        <v>40</v>
      </c>
      <c r="E59" s="100">
        <v>20</v>
      </c>
      <c r="F59" s="100">
        <v>5</v>
      </c>
      <c r="G59" s="101">
        <v>4</v>
      </c>
      <c r="I59" s="13">
        <v>16000</v>
      </c>
    </row>
    <row r="60" spans="1:9">
      <c r="A60" s="1" t="s">
        <v>142</v>
      </c>
      <c r="C60" s="14"/>
      <c r="D60" s="100"/>
      <c r="E60" s="100"/>
      <c r="F60" s="100"/>
      <c r="G60" s="101"/>
      <c r="I60" s="13"/>
    </row>
    <row r="61" spans="1:9">
      <c r="A61" s="1"/>
      <c r="B61" t="s">
        <v>145</v>
      </c>
      <c r="C61" s="14"/>
      <c r="D61" s="100">
        <v>20</v>
      </c>
      <c r="E61" s="100">
        <v>8</v>
      </c>
      <c r="F61" s="100">
        <v>5</v>
      </c>
      <c r="G61" s="101">
        <v>4</v>
      </c>
      <c r="I61" s="13">
        <v>3200</v>
      </c>
    </row>
    <row r="62" spans="1:9">
      <c r="A62" s="1" t="s">
        <v>146</v>
      </c>
      <c r="C62" s="14"/>
      <c r="D62" s="100"/>
      <c r="E62" s="100"/>
      <c r="F62" s="100"/>
      <c r="G62" s="101"/>
      <c r="I62" s="13"/>
    </row>
    <row r="63" spans="1:9">
      <c r="A63" s="1"/>
      <c r="B63" t="s">
        <v>147</v>
      </c>
      <c r="C63" s="14"/>
      <c r="D63" s="100">
        <v>20</v>
      </c>
      <c r="E63" s="100">
        <v>22</v>
      </c>
      <c r="F63" s="100">
        <v>5</v>
      </c>
      <c r="G63" s="101">
        <v>5</v>
      </c>
      <c r="I63" s="13">
        <v>11000</v>
      </c>
    </row>
    <row r="64" spans="1:9">
      <c r="A64" s="1"/>
      <c r="B64" t="s">
        <v>148</v>
      </c>
      <c r="D64" s="100">
        <v>10</v>
      </c>
      <c r="E64" s="100">
        <v>22</v>
      </c>
      <c r="F64" s="100">
        <v>5</v>
      </c>
      <c r="G64" s="101">
        <v>4</v>
      </c>
      <c r="I64" s="13">
        <v>4400</v>
      </c>
    </row>
    <row r="65" spans="1:9">
      <c r="A65" s="1"/>
      <c r="B65" t="s">
        <v>149</v>
      </c>
      <c r="D65" s="100">
        <v>10</v>
      </c>
      <c r="E65" s="100">
        <v>22</v>
      </c>
      <c r="F65" s="100">
        <v>5</v>
      </c>
      <c r="G65" s="101">
        <v>5</v>
      </c>
      <c r="I65" s="13">
        <v>5500</v>
      </c>
    </row>
    <row r="66" spans="1:9" ht="13.5" thickBot="1">
      <c r="A66" s="1"/>
      <c r="C66" s="102" t="s">
        <v>150</v>
      </c>
      <c r="D66" s="19"/>
      <c r="E66" s="19"/>
      <c r="F66" s="19"/>
      <c r="I66" s="15">
        <v>56100</v>
      </c>
    </row>
    <row r="67" spans="1:9">
      <c r="A67" s="1"/>
      <c r="C67" s="69"/>
      <c r="D67" s="19"/>
      <c r="E67" s="19"/>
      <c r="F67" s="19"/>
      <c r="I67" s="19"/>
    </row>
    <row r="68" spans="1:9" ht="13.5" thickBot="1">
      <c r="A68" s="1"/>
      <c r="C68" s="69" t="s">
        <v>151</v>
      </c>
      <c r="D68" s="19"/>
      <c r="E68" s="19"/>
      <c r="F68" s="19"/>
      <c r="I68" s="83">
        <v>884420</v>
      </c>
    </row>
    <row r="69" spans="1:9" ht="13.5" thickTop="1"/>
    <row r="71" spans="1:9">
      <c r="A71" s="1" t="s">
        <v>33</v>
      </c>
    </row>
    <row r="72" spans="1:9">
      <c r="A72" s="3" t="s">
        <v>152</v>
      </c>
      <c r="E72" s="110" t="s">
        <v>153</v>
      </c>
      <c r="F72" s="110"/>
      <c r="G72" s="110"/>
    </row>
    <row r="73" spans="1:9" ht="22.5">
      <c r="B73" t="s">
        <v>154</v>
      </c>
      <c r="D73" s="70"/>
      <c r="E73" s="70" t="s">
        <v>155</v>
      </c>
      <c r="G73" s="70" t="s">
        <v>147</v>
      </c>
    </row>
    <row r="74" spans="1:9">
      <c r="C74" t="s">
        <v>156</v>
      </c>
      <c r="D74" s="103"/>
      <c r="E74" s="104">
        <v>4</v>
      </c>
      <c r="G74" s="104">
        <v>5</v>
      </c>
    </row>
    <row r="75" spans="1:9">
      <c r="C75" t="s">
        <v>157</v>
      </c>
      <c r="D75" s="103"/>
      <c r="E75" s="104">
        <v>4</v>
      </c>
      <c r="G75" s="104">
        <v>5</v>
      </c>
    </row>
    <row r="76" spans="1:9">
      <c r="C76" t="s">
        <v>158</v>
      </c>
      <c r="D76" s="103"/>
      <c r="E76" s="104">
        <v>4</v>
      </c>
      <c r="G76" s="104">
        <v>5</v>
      </c>
    </row>
    <row r="78" spans="1:9">
      <c r="B78" t="s">
        <v>159</v>
      </c>
    </row>
    <row r="79" spans="1:9">
      <c r="C79" t="s">
        <v>138</v>
      </c>
      <c r="D79" s="105">
        <v>20</v>
      </c>
      <c r="E79" s="105"/>
      <c r="F79" s="105"/>
    </row>
    <row r="80" spans="1:9">
      <c r="C80" t="s">
        <v>141</v>
      </c>
      <c r="D80" s="105">
        <v>20</v>
      </c>
      <c r="E80" s="105"/>
      <c r="F80" s="105"/>
    </row>
    <row r="81" spans="1:8">
      <c r="C81" t="s">
        <v>142</v>
      </c>
      <c r="D81" s="105">
        <v>8</v>
      </c>
      <c r="E81" s="105"/>
      <c r="F81" s="105"/>
    </row>
    <row r="83" spans="1:8">
      <c r="B83" t="s">
        <v>160</v>
      </c>
    </row>
    <row r="85" spans="1:8">
      <c r="A85" s="3" t="s">
        <v>161</v>
      </c>
      <c r="E85" s="29"/>
      <c r="F85" s="29"/>
      <c r="G85" s="29"/>
      <c r="H85" s="29"/>
    </row>
    <row r="86" spans="1:8">
      <c r="B86" s="29" t="s">
        <v>162</v>
      </c>
      <c r="C86" s="29"/>
      <c r="D86" s="29"/>
      <c r="E86" s="29"/>
      <c r="F86" s="29"/>
      <c r="G86" s="29"/>
    </row>
    <row r="87" spans="1:8">
      <c r="B87" s="29"/>
      <c r="C87" s="29" t="s">
        <v>163</v>
      </c>
      <c r="D87" s="29"/>
      <c r="E87" s="29"/>
      <c r="F87" s="29"/>
      <c r="G87" s="29"/>
    </row>
    <row r="88" spans="1:8">
      <c r="B88" s="29"/>
      <c r="C88" s="29" t="s">
        <v>164</v>
      </c>
      <c r="D88" s="29"/>
      <c r="E88" s="29"/>
      <c r="F88" s="29"/>
      <c r="G88" s="29"/>
    </row>
    <row r="89" spans="1:8">
      <c r="B89" s="29" t="s">
        <v>165</v>
      </c>
      <c r="C89" s="29"/>
      <c r="D89" s="29"/>
      <c r="E89" s="29"/>
      <c r="F89" s="29"/>
      <c r="G89" s="29"/>
    </row>
    <row r="90" spans="1:8">
      <c r="B90" s="29"/>
      <c r="C90" s="29"/>
      <c r="D90" s="29"/>
      <c r="E90" s="29"/>
      <c r="F90" s="38"/>
      <c r="G90" s="29"/>
    </row>
    <row r="91" spans="1:8">
      <c r="B91" s="29"/>
      <c r="C91" s="29" t="s">
        <v>166</v>
      </c>
      <c r="D91" s="29"/>
      <c r="E91" s="29"/>
      <c r="F91" s="29"/>
      <c r="G91" s="29"/>
    </row>
    <row r="92" spans="1:8">
      <c r="B92" s="29"/>
      <c r="C92" s="29" t="s">
        <v>167</v>
      </c>
      <c r="D92" s="29"/>
      <c r="E92" s="29"/>
      <c r="F92" s="29"/>
      <c r="G92" s="29"/>
    </row>
    <row r="93" spans="1:8">
      <c r="B93" s="29"/>
      <c r="C93" s="29" t="s">
        <v>168</v>
      </c>
      <c r="D93" s="29" t="s">
        <v>169</v>
      </c>
      <c r="E93" s="29"/>
      <c r="F93" s="29"/>
      <c r="G93" s="29"/>
    </row>
    <row r="94" spans="1:8">
      <c r="B94" s="29"/>
      <c r="C94" s="29" t="s">
        <v>170</v>
      </c>
      <c r="D94" s="29" t="s">
        <v>169</v>
      </c>
      <c r="E94" s="29"/>
      <c r="F94" s="29"/>
      <c r="G94" s="29"/>
    </row>
    <row r="95" spans="1:8">
      <c r="B95" s="29"/>
      <c r="C95" s="29" t="s">
        <v>171</v>
      </c>
      <c r="D95" s="29" t="s">
        <v>172</v>
      </c>
      <c r="E95" s="29"/>
      <c r="F95" s="29"/>
      <c r="G95" s="29"/>
    </row>
    <row r="96" spans="1:8">
      <c r="B96" s="29"/>
      <c r="C96" s="29" t="s">
        <v>173</v>
      </c>
      <c r="D96" s="29" t="s">
        <v>172</v>
      </c>
      <c r="E96" s="29"/>
      <c r="F96" s="29"/>
      <c r="G96" s="29"/>
    </row>
    <row r="97" spans="2:7">
      <c r="B97" s="29"/>
      <c r="C97" s="29" t="s">
        <v>174</v>
      </c>
      <c r="D97" s="29"/>
      <c r="E97" s="29"/>
      <c r="F97" s="29"/>
      <c r="G97" s="29"/>
    </row>
    <row r="99" spans="2:7">
      <c r="C99" t="s">
        <v>175</v>
      </c>
      <c r="G99" s="13">
        <v>12500</v>
      </c>
    </row>
    <row r="100" spans="2:7">
      <c r="C100" t="s">
        <v>176</v>
      </c>
      <c r="G100" s="96">
        <v>52</v>
      </c>
    </row>
    <row r="101" spans="2:7" ht="13.5" thickBot="1">
      <c r="G101" s="77">
        <f>SUM(G99*52)</f>
        <v>650000</v>
      </c>
    </row>
    <row r="102" spans="2:7" ht="13.5" thickTop="1">
      <c r="B102" s="10"/>
    </row>
    <row r="103" spans="2:7">
      <c r="B103" s="10"/>
    </row>
  </sheetData>
  <mergeCells count="4">
    <mergeCell ref="A1:G1"/>
    <mergeCell ref="A2:G2"/>
    <mergeCell ref="A3:G3"/>
    <mergeCell ref="E72:G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zoomScale="98" zoomScaleNormal="98" zoomScalePageLayoutView="150" workbookViewId="0">
      <selection activeCell="P20" sqref="P20"/>
    </sheetView>
  </sheetViews>
  <sheetFormatPr defaultColWidth="8.85546875" defaultRowHeight="12.75"/>
  <cols>
    <col min="1" max="1" width="18" customWidth="1"/>
    <col min="2" max="2" width="15.140625" customWidth="1"/>
    <col min="3" max="5" width="3.7109375" customWidth="1"/>
    <col min="7" max="7" width="10" bestFit="1" customWidth="1"/>
    <col min="8" max="10" width="3.7109375" customWidth="1"/>
    <col min="12" max="13" width="4.7109375" customWidth="1"/>
  </cols>
  <sheetData>
    <row r="1" spans="1:17" ht="15.95" customHeight="1">
      <c r="A1" s="1" t="s">
        <v>20</v>
      </c>
    </row>
    <row r="2" spans="1:17" ht="15.95" customHeight="1">
      <c r="A2" s="1" t="s">
        <v>93</v>
      </c>
    </row>
    <row r="3" spans="1:17" ht="15.95" customHeight="1">
      <c r="A3" s="1" t="s">
        <v>94</v>
      </c>
    </row>
    <row r="4" spans="1:17" ht="15.95" customHeight="1">
      <c r="A4" s="3" t="s">
        <v>31</v>
      </c>
    </row>
    <row r="5" spans="1:17" ht="15.95" customHeight="1">
      <c r="A5" s="3"/>
    </row>
    <row r="6" spans="1:17" ht="21.75" customHeight="1" thickBot="1">
      <c r="A6" s="1"/>
      <c r="B6" s="1"/>
      <c r="C6" s="113" t="s">
        <v>30</v>
      </c>
      <c r="D6" s="113"/>
      <c r="E6" s="113"/>
      <c r="F6" s="113"/>
      <c r="G6" s="114" t="s">
        <v>49</v>
      </c>
      <c r="H6" s="113" t="s">
        <v>50</v>
      </c>
      <c r="I6" s="113"/>
      <c r="J6" s="113"/>
      <c r="K6" s="113"/>
      <c r="L6" s="111" t="s">
        <v>22</v>
      </c>
      <c r="M6" s="111"/>
      <c r="N6" s="112" t="s">
        <v>51</v>
      </c>
      <c r="O6" s="112"/>
      <c r="P6" s="112"/>
    </row>
    <row r="7" spans="1:17" ht="15.95" customHeight="1">
      <c r="A7" s="26" t="s">
        <v>11</v>
      </c>
      <c r="B7" s="26" t="s">
        <v>12</v>
      </c>
      <c r="C7" s="109" t="s">
        <v>13</v>
      </c>
      <c r="D7" s="109"/>
      <c r="E7" s="109"/>
      <c r="F7" s="26" t="s">
        <v>10</v>
      </c>
      <c r="G7" s="114"/>
      <c r="H7" s="109" t="s">
        <v>13</v>
      </c>
      <c r="I7" s="109"/>
      <c r="J7" s="109"/>
      <c r="K7" s="26" t="s">
        <v>10</v>
      </c>
      <c r="L7" s="26" t="s">
        <v>23</v>
      </c>
      <c r="M7" s="26" t="s">
        <v>24</v>
      </c>
      <c r="N7" s="12" t="s">
        <v>25</v>
      </c>
      <c r="O7" s="12" t="s">
        <v>26</v>
      </c>
      <c r="P7" s="12" t="s">
        <v>4</v>
      </c>
      <c r="Q7" s="56" t="s">
        <v>52</v>
      </c>
    </row>
    <row r="8" spans="1:17" ht="15.95" customHeight="1">
      <c r="A8" s="30" t="s">
        <v>73</v>
      </c>
      <c r="B8" s="30" t="s">
        <v>74</v>
      </c>
      <c r="C8" s="28" t="s">
        <v>89</v>
      </c>
      <c r="D8" s="28">
        <v>10</v>
      </c>
      <c r="E8" s="28" t="s">
        <v>90</v>
      </c>
      <c r="F8" s="38">
        <v>18351</v>
      </c>
      <c r="G8" s="75">
        <v>42355</v>
      </c>
      <c r="H8" s="28" t="s">
        <v>89</v>
      </c>
      <c r="I8" s="28">
        <v>11</v>
      </c>
      <c r="J8" s="28" t="s">
        <v>23</v>
      </c>
      <c r="K8" s="6">
        <v>19287</v>
      </c>
      <c r="L8" s="23">
        <v>5</v>
      </c>
      <c r="M8" s="23">
        <v>21</v>
      </c>
      <c r="N8" s="6">
        <f>SUM(L8*F8/26)</f>
        <v>3529.0384615384614</v>
      </c>
      <c r="O8" s="6">
        <f>SUM(M8*K8/26)</f>
        <v>15577.961538461539</v>
      </c>
      <c r="P8" s="6">
        <f t="shared" ref="P8:P14" si="0">SUM(N8:O8)</f>
        <v>19107</v>
      </c>
      <c r="Q8" s="21">
        <f>SUM(P8-F8)</f>
        <v>756</v>
      </c>
    </row>
    <row r="9" spans="1:17" ht="15.95" customHeight="1">
      <c r="A9" s="71" t="s">
        <v>75</v>
      </c>
      <c r="B9" s="30" t="s">
        <v>76</v>
      </c>
      <c r="C9" s="28" t="s">
        <v>91</v>
      </c>
      <c r="D9" s="28">
        <v>9</v>
      </c>
      <c r="E9" s="28" t="s">
        <v>23</v>
      </c>
      <c r="F9" s="38">
        <v>15624</v>
      </c>
      <c r="G9" s="75">
        <v>42600</v>
      </c>
      <c r="H9" s="28" t="s">
        <v>91</v>
      </c>
      <c r="I9" s="28">
        <v>10</v>
      </c>
      <c r="J9" s="28" t="s">
        <v>72</v>
      </c>
      <c r="K9" s="6">
        <v>16421</v>
      </c>
      <c r="L9" s="23">
        <v>22</v>
      </c>
      <c r="M9" s="23">
        <v>4</v>
      </c>
      <c r="N9" s="6">
        <f t="shared" ref="N9:N11" si="1">SUM(L9*F9/26)</f>
        <v>13220.307692307691</v>
      </c>
      <c r="O9" s="6">
        <f t="shared" ref="O9:O11" si="2">SUM(M9*K9/26)</f>
        <v>2526.3076923076924</v>
      </c>
      <c r="P9" s="6">
        <f t="shared" si="0"/>
        <v>15746.615384615383</v>
      </c>
      <c r="Q9" s="21">
        <f t="shared" ref="Q9:Q18" si="3">SUM(P9-F9)</f>
        <v>122.61538461538294</v>
      </c>
    </row>
    <row r="10" spans="1:17" ht="15.95" customHeight="1">
      <c r="A10" s="71" t="s">
        <v>77</v>
      </c>
      <c r="B10" s="71" t="s">
        <v>98</v>
      </c>
      <c r="C10" s="28" t="s">
        <v>92</v>
      </c>
      <c r="D10" s="28">
        <v>20</v>
      </c>
      <c r="E10" s="28" t="s">
        <v>72</v>
      </c>
      <c r="F10" s="38">
        <v>12560</v>
      </c>
      <c r="G10" s="75">
        <v>42448</v>
      </c>
      <c r="H10" s="28" t="s">
        <v>92</v>
      </c>
      <c r="I10" s="28">
        <v>20</v>
      </c>
      <c r="J10" s="28" t="s">
        <v>72</v>
      </c>
      <c r="K10" s="6">
        <v>12560</v>
      </c>
      <c r="L10" s="23">
        <v>12</v>
      </c>
      <c r="M10" s="23">
        <v>14</v>
      </c>
      <c r="N10" s="6">
        <f t="shared" si="1"/>
        <v>5796.9230769230771</v>
      </c>
      <c r="O10" s="6">
        <f t="shared" si="2"/>
        <v>6763.0769230769229</v>
      </c>
      <c r="P10" s="6">
        <f t="shared" si="0"/>
        <v>12560</v>
      </c>
      <c r="Q10" s="21">
        <f t="shared" si="3"/>
        <v>0</v>
      </c>
    </row>
    <row r="11" spans="1:17" ht="15.95" customHeight="1">
      <c r="A11" s="71" t="s">
        <v>78</v>
      </c>
      <c r="B11" s="71" t="s">
        <v>79</v>
      </c>
      <c r="C11" s="28" t="s">
        <v>72</v>
      </c>
      <c r="D11" s="28">
        <v>19</v>
      </c>
      <c r="E11" s="28" t="s">
        <v>90</v>
      </c>
      <c r="F11" s="38">
        <v>11162</v>
      </c>
      <c r="G11" s="75">
        <v>42605</v>
      </c>
      <c r="H11" s="28" t="s">
        <v>72</v>
      </c>
      <c r="I11" s="28">
        <v>20</v>
      </c>
      <c r="J11" s="28" t="s">
        <v>23</v>
      </c>
      <c r="K11" s="6">
        <v>11732</v>
      </c>
      <c r="L11" s="23">
        <v>23</v>
      </c>
      <c r="M11" s="23">
        <v>3</v>
      </c>
      <c r="N11" s="6">
        <f t="shared" si="1"/>
        <v>9874.0769230769238</v>
      </c>
      <c r="O11" s="6">
        <f t="shared" si="2"/>
        <v>1353.6923076923076</v>
      </c>
      <c r="P11" s="6">
        <f t="shared" si="0"/>
        <v>11227.76923076923</v>
      </c>
      <c r="Q11" s="21">
        <f t="shared" si="3"/>
        <v>65.769230769230489</v>
      </c>
    </row>
    <row r="12" spans="1:17" ht="15.95" customHeight="1">
      <c r="A12" s="71" t="s">
        <v>80</v>
      </c>
      <c r="B12" s="71" t="s">
        <v>81</v>
      </c>
      <c r="C12" s="28" t="s">
        <v>23</v>
      </c>
      <c r="D12" s="28">
        <v>20</v>
      </c>
      <c r="E12" s="28" t="s">
        <v>90</v>
      </c>
      <c r="F12" s="38">
        <v>11063</v>
      </c>
      <c r="G12" s="75">
        <v>42571</v>
      </c>
      <c r="H12" s="28" t="s">
        <v>23</v>
      </c>
      <c r="I12" s="28">
        <v>20</v>
      </c>
      <c r="J12" s="28" t="s">
        <v>72</v>
      </c>
      <c r="K12" s="6">
        <v>11285</v>
      </c>
      <c r="L12" s="23">
        <v>21</v>
      </c>
      <c r="M12" s="23">
        <v>5</v>
      </c>
      <c r="N12" s="6">
        <f>SUM(L12*F12/26)</f>
        <v>8935.5</v>
      </c>
      <c r="O12" s="6">
        <f>SUM(M12*K12/26)</f>
        <v>2170.1923076923076</v>
      </c>
      <c r="P12" s="6">
        <f t="shared" si="0"/>
        <v>11105.692307692309</v>
      </c>
      <c r="Q12" s="21">
        <f t="shared" si="3"/>
        <v>42.692307692308532</v>
      </c>
    </row>
    <row r="13" spans="1:17" ht="15.95" customHeight="1">
      <c r="A13" s="71" t="s">
        <v>80</v>
      </c>
      <c r="B13" s="72" t="s">
        <v>82</v>
      </c>
      <c r="C13" s="28" t="s">
        <v>23</v>
      </c>
      <c r="D13" s="28">
        <v>16</v>
      </c>
      <c r="E13" s="28" t="s">
        <v>90</v>
      </c>
      <c r="F13" s="38">
        <v>9434</v>
      </c>
      <c r="G13" s="76">
        <v>42416</v>
      </c>
      <c r="H13" s="28" t="s">
        <v>23</v>
      </c>
      <c r="I13" s="28">
        <v>17</v>
      </c>
      <c r="J13" s="28" t="s">
        <v>23</v>
      </c>
      <c r="K13" s="6">
        <v>9916</v>
      </c>
      <c r="L13" s="23">
        <v>9</v>
      </c>
      <c r="M13" s="23">
        <v>17</v>
      </c>
      <c r="N13" s="6">
        <f t="shared" ref="N13:N16" si="4">SUM(L13*F13/26)</f>
        <v>3265.6153846153848</v>
      </c>
      <c r="O13" s="6">
        <f t="shared" ref="O13:O16" si="5">SUM(M13*K13/26)</f>
        <v>6483.5384615384619</v>
      </c>
      <c r="P13" s="6">
        <f t="shared" si="0"/>
        <v>9749.1538461538476</v>
      </c>
      <c r="Q13" s="21">
        <f t="shared" si="3"/>
        <v>315.15384615384755</v>
      </c>
    </row>
    <row r="14" spans="1:17" ht="15.95" customHeight="1">
      <c r="A14" s="71" t="s">
        <v>80</v>
      </c>
      <c r="B14" s="71" t="s">
        <v>83</v>
      </c>
      <c r="C14" s="28" t="s">
        <v>23</v>
      </c>
      <c r="D14" s="28">
        <v>15</v>
      </c>
      <c r="E14" s="28" t="s">
        <v>71</v>
      </c>
      <c r="F14" s="38">
        <v>8977</v>
      </c>
      <c r="G14" s="75">
        <v>42423</v>
      </c>
      <c r="H14" s="28" t="s">
        <v>23</v>
      </c>
      <c r="I14" s="28">
        <v>16</v>
      </c>
      <c r="J14" s="28" t="s">
        <v>90</v>
      </c>
      <c r="K14" s="6">
        <v>9434</v>
      </c>
      <c r="L14" s="23">
        <v>9</v>
      </c>
      <c r="M14" s="23">
        <v>17</v>
      </c>
      <c r="N14" s="6">
        <f t="shared" si="4"/>
        <v>3107.4230769230771</v>
      </c>
      <c r="O14" s="6">
        <f t="shared" si="5"/>
        <v>6168.3846153846152</v>
      </c>
      <c r="P14" s="6">
        <f t="shared" si="0"/>
        <v>9275.8076923076915</v>
      </c>
      <c r="Q14" s="21">
        <f t="shared" si="3"/>
        <v>298.80769230769147</v>
      </c>
    </row>
    <row r="15" spans="1:17" ht="15.95" customHeight="1">
      <c r="A15" s="71" t="s">
        <v>80</v>
      </c>
      <c r="B15" s="71" t="s">
        <v>98</v>
      </c>
      <c r="C15" s="28" t="s">
        <v>23</v>
      </c>
      <c r="D15" s="28">
        <v>11</v>
      </c>
      <c r="E15" s="28" t="s">
        <v>23</v>
      </c>
      <c r="F15" s="38">
        <v>7809</v>
      </c>
      <c r="G15" s="75">
        <v>42595</v>
      </c>
      <c r="H15" s="28" t="s">
        <v>23</v>
      </c>
      <c r="I15" s="28">
        <v>12</v>
      </c>
      <c r="J15" s="28" t="s">
        <v>72</v>
      </c>
      <c r="K15" s="6">
        <v>8208</v>
      </c>
      <c r="L15" s="23">
        <v>22</v>
      </c>
      <c r="M15" s="23">
        <v>4</v>
      </c>
      <c r="N15" s="6">
        <f t="shared" si="4"/>
        <v>6607.6153846153848</v>
      </c>
      <c r="O15" s="6">
        <f t="shared" si="5"/>
        <v>1262.7692307692307</v>
      </c>
      <c r="P15" s="6">
        <f>SUM(N15:O15)</f>
        <v>7870.3846153846152</v>
      </c>
      <c r="Q15" s="21">
        <f t="shared" si="3"/>
        <v>61.384615384615245</v>
      </c>
    </row>
    <row r="16" spans="1:17" ht="15.95" customHeight="1">
      <c r="A16" s="71" t="s">
        <v>80</v>
      </c>
      <c r="B16" s="71" t="s">
        <v>84</v>
      </c>
      <c r="C16" s="28" t="s">
        <v>23</v>
      </c>
      <c r="D16" s="28">
        <v>13</v>
      </c>
      <c r="E16" s="28" t="s">
        <v>72</v>
      </c>
      <c r="F16" s="38">
        <v>8541</v>
      </c>
      <c r="G16" s="75">
        <v>42371</v>
      </c>
      <c r="H16" s="28" t="s">
        <v>23</v>
      </c>
      <c r="I16" s="28">
        <v>15</v>
      </c>
      <c r="J16" s="28" t="s">
        <v>71</v>
      </c>
      <c r="K16" s="6">
        <v>8977</v>
      </c>
      <c r="L16" s="23">
        <v>6</v>
      </c>
      <c r="M16" s="23">
        <v>20</v>
      </c>
      <c r="N16" s="6">
        <f t="shared" si="4"/>
        <v>1971</v>
      </c>
      <c r="O16" s="6">
        <f t="shared" si="5"/>
        <v>6905.3846153846152</v>
      </c>
      <c r="P16" s="6">
        <f>SUM(N16:O16)</f>
        <v>8876.3846153846152</v>
      </c>
      <c r="Q16" s="21">
        <f t="shared" si="3"/>
        <v>335.38461538461524</v>
      </c>
    </row>
    <row r="17" spans="1:17" ht="15.95" customHeight="1">
      <c r="A17" s="71" t="s">
        <v>80</v>
      </c>
      <c r="B17" s="71" t="s">
        <v>85</v>
      </c>
      <c r="C17" s="28" t="s">
        <v>23</v>
      </c>
      <c r="D17" s="28">
        <v>9</v>
      </c>
      <c r="E17" s="28" t="s">
        <v>90</v>
      </c>
      <c r="F17" s="38">
        <v>7140</v>
      </c>
      <c r="G17" s="75">
        <v>42527</v>
      </c>
      <c r="H17" s="28" t="s">
        <v>23</v>
      </c>
      <c r="I17" s="28">
        <v>10</v>
      </c>
      <c r="J17" s="28" t="s">
        <v>23</v>
      </c>
      <c r="K17" s="6">
        <v>7505</v>
      </c>
      <c r="L17" s="23">
        <v>18</v>
      </c>
      <c r="M17" s="23">
        <v>8</v>
      </c>
      <c r="N17" s="6">
        <f t="shared" ref="N17" si="6">SUM(L17*F17/26)</f>
        <v>4943.0769230769229</v>
      </c>
      <c r="O17" s="6">
        <f t="shared" ref="O17" si="7">SUM(M17*K17/26)</f>
        <v>2309.2307692307691</v>
      </c>
      <c r="P17" s="6">
        <f>SUM(N17:O17)</f>
        <v>7252.3076923076915</v>
      </c>
      <c r="Q17" s="21">
        <f t="shared" si="3"/>
        <v>112.30769230769147</v>
      </c>
    </row>
    <row r="18" spans="1:17" ht="15.95" customHeight="1">
      <c r="A18" s="71" t="s">
        <v>80</v>
      </c>
      <c r="B18" s="71" t="s">
        <v>86</v>
      </c>
      <c r="C18" s="73" t="s">
        <v>23</v>
      </c>
      <c r="D18" s="28">
        <v>9</v>
      </c>
      <c r="E18" s="28" t="s">
        <v>90</v>
      </c>
      <c r="F18" s="38">
        <v>7140</v>
      </c>
      <c r="G18" s="75">
        <v>42527</v>
      </c>
      <c r="H18" s="73" t="s">
        <v>23</v>
      </c>
      <c r="I18" s="28">
        <v>10</v>
      </c>
      <c r="J18" s="28" t="s">
        <v>23</v>
      </c>
      <c r="K18" s="6">
        <v>7505</v>
      </c>
      <c r="L18" s="23">
        <v>18</v>
      </c>
      <c r="M18" s="23">
        <v>8</v>
      </c>
      <c r="N18" s="6">
        <f>SUM(L18*F18/26)</f>
        <v>4943.0769230769229</v>
      </c>
      <c r="O18" s="6">
        <f>SUM(M18*K18/26)</f>
        <v>2309.2307692307691</v>
      </c>
      <c r="P18" s="6">
        <f t="shared" ref="P18" si="8">SUM(N18:O18)</f>
        <v>7252.3076923076915</v>
      </c>
      <c r="Q18" s="21">
        <f t="shared" si="3"/>
        <v>112.30769230769147</v>
      </c>
    </row>
    <row r="19" spans="1:17" ht="15.95" customHeight="1">
      <c r="A19" s="71" t="s">
        <v>87</v>
      </c>
      <c r="B19" s="71" t="s">
        <v>88</v>
      </c>
      <c r="C19" s="27"/>
      <c r="D19" s="27"/>
      <c r="E19" s="28"/>
      <c r="F19" s="74">
        <v>15000</v>
      </c>
      <c r="G19" s="20"/>
      <c r="H19" s="27"/>
      <c r="I19" s="27"/>
      <c r="J19" s="28"/>
      <c r="K19" s="5">
        <v>15000</v>
      </c>
      <c r="L19" s="23"/>
      <c r="M19" s="23"/>
      <c r="N19" s="6">
        <v>0</v>
      </c>
      <c r="O19" s="6">
        <v>0</v>
      </c>
      <c r="P19" s="6">
        <v>15000</v>
      </c>
      <c r="Q19" s="21">
        <v>0</v>
      </c>
    </row>
    <row r="20" spans="1:17" ht="15.95" customHeight="1" thickBot="1">
      <c r="F20" s="77">
        <f>SUM(F8:F19)</f>
        <v>132801</v>
      </c>
      <c r="K20" s="77">
        <f>SUM(K8:K19)</f>
        <v>137830</v>
      </c>
      <c r="N20" s="77">
        <f>SUM(N8:N19)</f>
        <v>66193.653846153844</v>
      </c>
      <c r="O20" s="77">
        <f t="shared" ref="O20:P20" si="9">SUM(O8:O19)</f>
        <v>53829.769230769234</v>
      </c>
      <c r="P20" s="77">
        <f t="shared" si="9"/>
        <v>135023.42307692306</v>
      </c>
      <c r="Q20" s="77">
        <f>SUM(Q8:Q19)</f>
        <v>2222.4230769230744</v>
      </c>
    </row>
    <row r="21" spans="1:17" ht="15.95" customHeight="1" thickTop="1"/>
    <row r="22" spans="1:17" ht="15.95" customHeight="1"/>
    <row r="23" spans="1:17" ht="15.95" customHeight="1"/>
  </sheetData>
  <mergeCells count="7">
    <mergeCell ref="L6:M6"/>
    <mergeCell ref="N6:P6"/>
    <mergeCell ref="C7:E7"/>
    <mergeCell ref="H7:J7"/>
    <mergeCell ref="C6:F6"/>
    <mergeCell ref="G6:G7"/>
    <mergeCell ref="H6:K6"/>
  </mergeCells>
  <pageMargins left="0.75" right="0.75" top="0.56000000000000005" bottom="1" header="0.5" footer="0.5"/>
  <pageSetup scale="9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28"/>
  <sheetViews>
    <sheetView zoomScale="98" zoomScaleNormal="98" zoomScalePageLayoutView="150" workbookViewId="0">
      <selection activeCell="A22" sqref="A22:G26"/>
    </sheetView>
  </sheetViews>
  <sheetFormatPr defaultColWidth="8.85546875" defaultRowHeight="12.75"/>
  <cols>
    <col min="1" max="1" width="22.7109375" customWidth="1"/>
    <col min="2" max="2" width="13.85546875" customWidth="1"/>
    <col min="3" max="3" width="10" customWidth="1"/>
    <col min="4" max="4" width="1.7109375" customWidth="1"/>
    <col min="5" max="5" width="8.42578125" customWidth="1"/>
    <col min="6" max="8" width="7.7109375" customWidth="1"/>
    <col min="9" max="9" width="8.7109375" customWidth="1"/>
  </cols>
  <sheetData>
    <row r="1" spans="1:11" ht="15.95" customHeight="1">
      <c r="A1" s="1" t="s">
        <v>20</v>
      </c>
      <c r="E1" s="11"/>
      <c r="F1" s="11"/>
      <c r="G1" s="11"/>
    </row>
    <row r="2" spans="1:11" ht="15.95" customHeight="1">
      <c r="A2" s="1" t="s">
        <v>93</v>
      </c>
      <c r="E2" s="11"/>
      <c r="F2" s="11"/>
      <c r="G2" s="11"/>
      <c r="H2" s="26"/>
      <c r="I2" s="26"/>
    </row>
    <row r="3" spans="1:11" ht="15.95" customHeight="1">
      <c r="A3" s="1" t="s">
        <v>94</v>
      </c>
    </row>
    <row r="4" spans="1:11" ht="15.95" customHeight="1">
      <c r="A4" s="3" t="s">
        <v>32</v>
      </c>
      <c r="E4" s="14"/>
      <c r="F4" s="14"/>
      <c r="G4" s="14"/>
      <c r="H4" s="14"/>
      <c r="I4" s="14"/>
    </row>
    <row r="5" spans="1:11" ht="15.95" customHeight="1">
      <c r="A5" s="1"/>
      <c r="B5" s="1"/>
      <c r="C5" s="1"/>
      <c r="D5" s="1"/>
      <c r="E5" s="115" t="s">
        <v>53</v>
      </c>
      <c r="F5" s="110" t="s">
        <v>9</v>
      </c>
      <c r="G5" s="110"/>
      <c r="H5" s="110"/>
      <c r="I5" s="110"/>
    </row>
    <row r="6" spans="1:11" ht="15.95" customHeight="1">
      <c r="A6" s="26" t="s">
        <v>11</v>
      </c>
      <c r="B6" s="26" t="s">
        <v>12</v>
      </c>
      <c r="C6" s="26" t="s">
        <v>1</v>
      </c>
      <c r="D6" s="1"/>
      <c r="E6" s="115"/>
      <c r="F6" s="26" t="s">
        <v>14</v>
      </c>
      <c r="G6" s="26" t="s">
        <v>15</v>
      </c>
      <c r="H6" s="26" t="s">
        <v>16</v>
      </c>
      <c r="I6" s="26" t="s">
        <v>28</v>
      </c>
      <c r="J6" s="31" t="s">
        <v>5</v>
      </c>
      <c r="K6" s="31" t="s">
        <v>4</v>
      </c>
    </row>
    <row r="7" spans="1:11" ht="15.95" customHeight="1">
      <c r="A7" s="30" t="s">
        <v>73</v>
      </c>
      <c r="B7" s="30" t="s">
        <v>74</v>
      </c>
      <c r="C7" s="6">
        <v>19107</v>
      </c>
      <c r="D7" s="7"/>
      <c r="E7" s="6">
        <f>SUM(C7*0.075)</f>
        <v>1433.0249999999999</v>
      </c>
      <c r="F7" s="38">
        <v>208</v>
      </c>
      <c r="G7" s="6">
        <f>SUM(C7*2*0.31/1000*26)</f>
        <v>308.00484</v>
      </c>
      <c r="H7" s="6">
        <f>SUM(C7*3%)</f>
        <v>573.20999999999992</v>
      </c>
      <c r="I7" s="6">
        <f>SUM(F7:H7)</f>
        <v>1089.2148400000001</v>
      </c>
      <c r="J7" s="13">
        <v>7200</v>
      </c>
      <c r="K7" s="21">
        <f>SUM(C7+E7+I7+J7)</f>
        <v>28829.239840000002</v>
      </c>
    </row>
    <row r="8" spans="1:11" ht="15.95" customHeight="1">
      <c r="A8" s="71" t="s">
        <v>75</v>
      </c>
      <c r="B8" s="30" t="s">
        <v>76</v>
      </c>
      <c r="C8" s="6">
        <v>15746.615384615383</v>
      </c>
      <c r="D8" s="7"/>
      <c r="E8" s="6">
        <f t="shared" ref="E8:E18" si="0">SUM(C8*0.075)</f>
        <v>1180.9961538461537</v>
      </c>
      <c r="F8" s="38">
        <v>215</v>
      </c>
      <c r="G8" s="6">
        <f t="shared" ref="G8:G17" si="1">SUM(C8*2*0.31/1000*26)</f>
        <v>253.83543999999998</v>
      </c>
      <c r="H8" s="6">
        <f t="shared" ref="H8:H15" si="2">SUM(C8*3%)</f>
        <v>472.39846153846145</v>
      </c>
      <c r="I8" s="6">
        <f t="shared" ref="I8:I16" si="3">SUM(F8:H8)</f>
        <v>941.2339015384614</v>
      </c>
      <c r="J8" s="13">
        <v>0</v>
      </c>
      <c r="K8" s="21">
        <f t="shared" ref="K8:K16" si="4">SUM(C8+E8+I8+J8)</f>
        <v>17868.845439999997</v>
      </c>
    </row>
    <row r="9" spans="1:11" ht="15.95" customHeight="1">
      <c r="A9" s="71" t="s">
        <v>77</v>
      </c>
      <c r="B9" s="71" t="s">
        <v>98</v>
      </c>
      <c r="C9" s="6">
        <v>12560</v>
      </c>
      <c r="D9" s="7"/>
      <c r="E9" s="6">
        <f t="shared" si="0"/>
        <v>942</v>
      </c>
      <c r="F9" s="38">
        <v>208</v>
      </c>
      <c r="G9" s="6">
        <f t="shared" si="1"/>
        <v>202.46719999999999</v>
      </c>
      <c r="H9" s="6">
        <f t="shared" si="2"/>
        <v>376.8</v>
      </c>
      <c r="I9" s="6">
        <f t="shared" si="3"/>
        <v>787.2672</v>
      </c>
      <c r="J9" s="13">
        <v>0</v>
      </c>
      <c r="K9" s="21">
        <f t="shared" si="4"/>
        <v>14289.2672</v>
      </c>
    </row>
    <row r="10" spans="1:11" ht="15.95" customHeight="1">
      <c r="A10" s="71" t="s">
        <v>78</v>
      </c>
      <c r="B10" s="71" t="s">
        <v>79</v>
      </c>
      <c r="C10" s="6">
        <v>11227.76923076923</v>
      </c>
      <c r="D10" s="7"/>
      <c r="E10" s="6">
        <f t="shared" si="0"/>
        <v>842.08269230769224</v>
      </c>
      <c r="F10" s="38">
        <v>152</v>
      </c>
      <c r="G10" s="6">
        <f t="shared" si="1"/>
        <v>180.99164000000002</v>
      </c>
      <c r="H10" s="6">
        <f t="shared" si="2"/>
        <v>336.83307692307693</v>
      </c>
      <c r="I10" s="6">
        <f t="shared" si="3"/>
        <v>669.82471692307695</v>
      </c>
      <c r="J10" s="13">
        <v>0</v>
      </c>
      <c r="K10" s="21">
        <f t="shared" si="4"/>
        <v>12739.67664</v>
      </c>
    </row>
    <row r="11" spans="1:11" ht="15.95" customHeight="1">
      <c r="A11" s="71" t="s">
        <v>80</v>
      </c>
      <c r="B11" s="71" t="s">
        <v>81</v>
      </c>
      <c r="C11" s="6">
        <v>11105.692307692309</v>
      </c>
      <c r="D11" s="7"/>
      <c r="E11" s="6">
        <f t="shared" si="0"/>
        <v>832.92692307692312</v>
      </c>
      <c r="F11" s="38">
        <v>208</v>
      </c>
      <c r="G11" s="6">
        <f t="shared" si="1"/>
        <v>179.02376000000001</v>
      </c>
      <c r="H11" s="6">
        <f t="shared" si="2"/>
        <v>333.17076923076922</v>
      </c>
      <c r="I11" s="6">
        <f t="shared" si="3"/>
        <v>720.19452923076926</v>
      </c>
      <c r="J11" s="13">
        <v>0</v>
      </c>
      <c r="K11" s="21">
        <f t="shared" si="4"/>
        <v>12658.813760000001</v>
      </c>
    </row>
    <row r="12" spans="1:11" ht="15.95" customHeight="1">
      <c r="A12" s="71" t="s">
        <v>80</v>
      </c>
      <c r="B12" s="72" t="s">
        <v>82</v>
      </c>
      <c r="C12" s="6">
        <v>9749.1538461538476</v>
      </c>
      <c r="D12" s="7"/>
      <c r="E12" s="6">
        <f t="shared" si="0"/>
        <v>731.18653846153859</v>
      </c>
      <c r="F12" s="38">
        <v>208</v>
      </c>
      <c r="G12" s="6">
        <f t="shared" si="1"/>
        <v>157.15636000000001</v>
      </c>
      <c r="H12" s="6">
        <f t="shared" si="2"/>
        <v>292.47461538461539</v>
      </c>
      <c r="I12" s="6">
        <f t="shared" si="3"/>
        <v>657.63097538461534</v>
      </c>
      <c r="J12" s="13">
        <v>0</v>
      </c>
      <c r="K12" s="21">
        <f t="shared" si="4"/>
        <v>11137.971360000003</v>
      </c>
    </row>
    <row r="13" spans="1:11" ht="15.95" customHeight="1">
      <c r="A13" s="71" t="s">
        <v>80</v>
      </c>
      <c r="B13" s="71" t="s">
        <v>83</v>
      </c>
      <c r="C13" s="6">
        <v>9275.8076923076915</v>
      </c>
      <c r="D13" s="7"/>
      <c r="E13" s="6">
        <f t="shared" si="0"/>
        <v>695.68557692307684</v>
      </c>
      <c r="F13" s="38">
        <v>208</v>
      </c>
      <c r="G13" s="6">
        <f t="shared" si="1"/>
        <v>149.52601999999999</v>
      </c>
      <c r="H13" s="6">
        <f t="shared" si="2"/>
        <v>278.27423076923071</v>
      </c>
      <c r="I13" s="6">
        <f t="shared" si="3"/>
        <v>635.80025076923073</v>
      </c>
      <c r="J13" s="13">
        <v>0</v>
      </c>
      <c r="K13" s="21">
        <f t="shared" si="4"/>
        <v>10607.293519999999</v>
      </c>
    </row>
    <row r="14" spans="1:11" ht="15.95" customHeight="1">
      <c r="A14" s="71" t="s">
        <v>80</v>
      </c>
      <c r="B14" s="71" t="s">
        <v>98</v>
      </c>
      <c r="C14" s="6">
        <v>7870.3846153846152</v>
      </c>
      <c r="D14" s="7"/>
      <c r="E14" s="6">
        <f t="shared" si="0"/>
        <v>590.27884615384608</v>
      </c>
      <c r="F14" s="38">
        <v>208</v>
      </c>
      <c r="G14" s="6">
        <f t="shared" si="1"/>
        <v>126.8706</v>
      </c>
      <c r="H14" s="6">
        <f t="shared" si="2"/>
        <v>236.11153846153846</v>
      </c>
      <c r="I14" s="6">
        <f t="shared" si="3"/>
        <v>570.9821384615384</v>
      </c>
      <c r="J14" s="13">
        <v>0</v>
      </c>
      <c r="K14" s="21">
        <f t="shared" si="4"/>
        <v>9031.6455999999998</v>
      </c>
    </row>
    <row r="15" spans="1:11" ht="15.95" customHeight="1">
      <c r="A15" s="71" t="s">
        <v>80</v>
      </c>
      <c r="B15" s="71" t="s">
        <v>84</v>
      </c>
      <c r="C15" s="6">
        <v>8876.3846153846152</v>
      </c>
      <c r="D15" s="7"/>
      <c r="E15" s="6">
        <f t="shared" si="0"/>
        <v>665.72884615384612</v>
      </c>
      <c r="F15" s="38">
        <v>208</v>
      </c>
      <c r="G15" s="6">
        <f t="shared" si="1"/>
        <v>143.08731999999998</v>
      </c>
      <c r="H15" s="6">
        <f t="shared" si="2"/>
        <v>266.29153846153844</v>
      </c>
      <c r="I15" s="6">
        <f t="shared" si="3"/>
        <v>617.37885846153836</v>
      </c>
      <c r="J15" s="13">
        <v>0</v>
      </c>
      <c r="K15" s="21">
        <f t="shared" si="4"/>
        <v>10159.492319999999</v>
      </c>
    </row>
    <row r="16" spans="1:11" ht="15.95" customHeight="1">
      <c r="A16" s="71" t="s">
        <v>80</v>
      </c>
      <c r="B16" s="71" t="s">
        <v>85</v>
      </c>
      <c r="C16" s="6">
        <v>7252.3076923076915</v>
      </c>
      <c r="D16" s="7"/>
      <c r="E16" s="6">
        <f t="shared" si="0"/>
        <v>543.92307692307679</v>
      </c>
      <c r="F16" s="38">
        <v>208</v>
      </c>
      <c r="G16" s="6">
        <f t="shared" si="1"/>
        <v>116.90719999999997</v>
      </c>
      <c r="H16" s="6">
        <f t="shared" ref="H16:H17" si="5">SUM(C16*3%)</f>
        <v>217.56923076923073</v>
      </c>
      <c r="I16" s="6">
        <f t="shared" si="3"/>
        <v>542.47643076923077</v>
      </c>
      <c r="J16" s="13">
        <v>0</v>
      </c>
      <c r="K16" s="21">
        <f t="shared" si="4"/>
        <v>8338.7071999999989</v>
      </c>
    </row>
    <row r="17" spans="1:11" ht="15.95" customHeight="1">
      <c r="A17" s="71" t="s">
        <v>80</v>
      </c>
      <c r="B17" s="71" t="s">
        <v>86</v>
      </c>
      <c r="C17" s="6">
        <v>7252.3076923076915</v>
      </c>
      <c r="D17" s="7"/>
      <c r="E17" s="6">
        <f t="shared" si="0"/>
        <v>543.92307692307679</v>
      </c>
      <c r="F17" s="38">
        <v>208</v>
      </c>
      <c r="G17" s="6">
        <f t="shared" si="1"/>
        <v>116.90719999999997</v>
      </c>
      <c r="H17" s="6">
        <f t="shared" si="5"/>
        <v>217.56923076923073</v>
      </c>
      <c r="I17" s="6">
        <f t="shared" ref="I17:I18" si="6">SUM(F17:H17)</f>
        <v>542.47643076923077</v>
      </c>
      <c r="J17" s="13">
        <v>0</v>
      </c>
      <c r="K17" s="21">
        <f t="shared" ref="K17:K18" si="7">SUM(C17+E17+I17+J17)</f>
        <v>8338.7071999999989</v>
      </c>
    </row>
    <row r="18" spans="1:11" ht="15.95" customHeight="1">
      <c r="A18" s="71" t="s">
        <v>87</v>
      </c>
      <c r="B18" s="71" t="s">
        <v>88</v>
      </c>
      <c r="C18" s="6">
        <v>15000</v>
      </c>
      <c r="D18" s="7"/>
      <c r="E18" s="6">
        <f t="shared" si="0"/>
        <v>1125</v>
      </c>
      <c r="F18" s="6">
        <v>0</v>
      </c>
      <c r="G18" s="6">
        <v>0</v>
      </c>
      <c r="H18" s="6">
        <v>0</v>
      </c>
      <c r="I18" s="6">
        <f t="shared" si="6"/>
        <v>0</v>
      </c>
      <c r="J18" s="13">
        <v>0</v>
      </c>
      <c r="K18" s="21">
        <f t="shared" si="7"/>
        <v>16125</v>
      </c>
    </row>
    <row r="19" spans="1:11" ht="15.95" customHeight="1" thickBot="1">
      <c r="A19" s="22"/>
      <c r="B19" s="8"/>
      <c r="C19" s="32">
        <f>SUM(C7:C18)</f>
        <v>135023.42307692306</v>
      </c>
      <c r="D19" s="7"/>
      <c r="E19" s="32">
        <f t="shared" ref="E19:K19" si="8">SUM(E7:E18)</f>
        <v>10126.75673076923</v>
      </c>
      <c r="F19" s="32">
        <f t="shared" si="8"/>
        <v>2239</v>
      </c>
      <c r="G19" s="32">
        <f t="shared" si="8"/>
        <v>1934.7775799999995</v>
      </c>
      <c r="H19" s="32">
        <f t="shared" si="8"/>
        <v>3600.7026923076919</v>
      </c>
      <c r="I19" s="32">
        <f t="shared" si="8"/>
        <v>7774.4802723076918</v>
      </c>
      <c r="J19" s="33">
        <f t="shared" si="8"/>
        <v>7200</v>
      </c>
      <c r="K19" s="34">
        <f t="shared" si="8"/>
        <v>160124.66008000003</v>
      </c>
    </row>
    <row r="20" spans="1:11" ht="15.95" customHeight="1">
      <c r="K20" s="21"/>
    </row>
    <row r="21" spans="1:11" ht="15.95" customHeight="1"/>
    <row r="22" spans="1:11" ht="15.95" customHeight="1"/>
    <row r="23" spans="1:11" ht="15.95" customHeight="1"/>
    <row r="24" spans="1:11" ht="15.95" customHeight="1"/>
    <row r="25" spans="1:11" ht="15.95" customHeight="1"/>
    <row r="26" spans="1:11" ht="15.95" customHeight="1"/>
    <row r="27" spans="1:11" ht="15.95" customHeight="1"/>
    <row r="28" spans="1:11" ht="15.95" customHeight="1"/>
  </sheetData>
  <mergeCells count="2">
    <mergeCell ref="E5:E6"/>
    <mergeCell ref="F5:I5"/>
  </mergeCells>
  <pageMargins left="0.34" right="0.2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F131"/>
  <sheetViews>
    <sheetView zoomScaleNormal="100" zoomScalePageLayoutView="150" workbookViewId="0">
      <selection activeCell="D31" sqref="D31"/>
    </sheetView>
  </sheetViews>
  <sheetFormatPr defaultColWidth="8.85546875" defaultRowHeight="12.75"/>
  <cols>
    <col min="1" max="1" width="5.7109375" style="10" customWidth="1"/>
    <col min="2" max="2" width="53" customWidth="1"/>
    <col min="3" max="3" width="14" customWidth="1"/>
    <col min="4" max="4" width="13.140625" customWidth="1"/>
    <col min="5" max="5" width="11" customWidth="1"/>
  </cols>
  <sheetData>
    <row r="1" spans="1:6" ht="15" customHeight="1">
      <c r="A1" s="1" t="s">
        <v>20</v>
      </c>
    </row>
    <row r="2" spans="1:6" ht="15" customHeight="1">
      <c r="A2" s="1" t="s">
        <v>42</v>
      </c>
    </row>
    <row r="3" spans="1:6" ht="15" customHeight="1">
      <c r="A3" s="1" t="s">
        <v>29</v>
      </c>
    </row>
    <row r="4" spans="1:6" ht="15" customHeight="1">
      <c r="A4" s="3" t="s">
        <v>46</v>
      </c>
    </row>
    <row r="5" spans="1:6" ht="15" customHeight="1">
      <c r="A5" s="3"/>
    </row>
    <row r="6" spans="1:6" ht="15" customHeight="1">
      <c r="A6" s="60" t="s">
        <v>18</v>
      </c>
      <c r="B6" s="7"/>
      <c r="C6" s="7"/>
      <c r="D6" s="7"/>
    </row>
    <row r="7" spans="1:6" ht="15" customHeight="1">
      <c r="A7"/>
      <c r="B7" s="1" t="s">
        <v>95</v>
      </c>
      <c r="C7" s="7"/>
      <c r="D7" s="4">
        <v>132801</v>
      </c>
    </row>
    <row r="8" spans="1:6" ht="15" customHeight="1">
      <c r="A8"/>
      <c r="B8" s="1" t="s">
        <v>96</v>
      </c>
      <c r="C8" s="7"/>
      <c r="D8" s="4">
        <v>2222</v>
      </c>
      <c r="E8" s="21">
        <f>SUM(D7:D8)</f>
        <v>135023</v>
      </c>
    </row>
    <row r="9" spans="1:6" ht="15" customHeight="1">
      <c r="A9"/>
      <c r="B9" s="1" t="s">
        <v>97</v>
      </c>
      <c r="C9" s="7"/>
      <c r="D9" s="4">
        <v>0</v>
      </c>
    </row>
    <row r="10" spans="1:6" ht="15" customHeight="1">
      <c r="A10"/>
      <c r="B10" s="1" t="s">
        <v>34</v>
      </c>
      <c r="C10" s="7"/>
      <c r="D10" s="4">
        <v>10127</v>
      </c>
    </row>
    <row r="11" spans="1:6" ht="15" customHeight="1">
      <c r="A11"/>
      <c r="B11" s="1" t="s">
        <v>35</v>
      </c>
      <c r="C11" s="7"/>
      <c r="D11" s="4">
        <v>2239</v>
      </c>
    </row>
    <row r="12" spans="1:6" ht="15" customHeight="1">
      <c r="A12"/>
      <c r="B12" s="1" t="s">
        <v>36</v>
      </c>
      <c r="D12" s="4">
        <v>1935</v>
      </c>
    </row>
    <row r="13" spans="1:6" ht="15" customHeight="1">
      <c r="A13"/>
      <c r="B13" s="1" t="s">
        <v>37</v>
      </c>
      <c r="C13" s="21"/>
      <c r="D13" s="4">
        <v>3601</v>
      </c>
      <c r="E13" s="21"/>
    </row>
    <row r="14" spans="1:6" ht="15" customHeight="1">
      <c r="A14"/>
      <c r="B14" s="1" t="s">
        <v>38</v>
      </c>
      <c r="C14" s="7"/>
      <c r="D14" s="4">
        <v>7200</v>
      </c>
      <c r="E14" s="21">
        <f>SUM(D7:D14)</f>
        <v>160125</v>
      </c>
      <c r="F14" s="21"/>
    </row>
    <row r="15" spans="1:6" ht="15" customHeight="1">
      <c r="A15"/>
      <c r="D15" s="4"/>
    </row>
    <row r="16" spans="1:6" ht="15" customHeight="1">
      <c r="A16" s="3" t="s">
        <v>57</v>
      </c>
      <c r="B16" s="29"/>
      <c r="C16" s="7"/>
      <c r="D16" s="4"/>
    </row>
    <row r="17" spans="1:4" ht="15" customHeight="1">
      <c r="A17"/>
      <c r="B17" s="59" t="s">
        <v>3</v>
      </c>
      <c r="C17" s="38"/>
      <c r="D17" s="4"/>
    </row>
    <row r="18" spans="1:4" ht="15" customHeight="1">
      <c r="A18"/>
      <c r="B18" s="39" t="s">
        <v>41</v>
      </c>
      <c r="C18" s="57" t="s">
        <v>0</v>
      </c>
      <c r="D18" s="4"/>
    </row>
    <row r="19" spans="1:4" ht="15" customHeight="1">
      <c r="A19"/>
      <c r="B19" s="79" t="s">
        <v>100</v>
      </c>
      <c r="C19" s="78">
        <v>15000</v>
      </c>
      <c r="D19" s="4"/>
    </row>
    <row r="20" spans="1:4" ht="15" customHeight="1">
      <c r="A20"/>
      <c r="B20" s="41" t="s">
        <v>99</v>
      </c>
      <c r="C20" s="37">
        <v>5500</v>
      </c>
      <c r="D20" s="4"/>
    </row>
    <row r="21" spans="1:4" ht="15" customHeight="1">
      <c r="A21"/>
      <c r="B21" s="41" t="s">
        <v>40</v>
      </c>
      <c r="C21" s="25">
        <v>13000</v>
      </c>
      <c r="D21" s="4">
        <f>SUM(C19:C21)</f>
        <v>33500</v>
      </c>
    </row>
    <row r="22" spans="1:4" ht="15" customHeight="1">
      <c r="A22"/>
      <c r="B22" s="29"/>
      <c r="C22" s="7"/>
      <c r="D22" s="4"/>
    </row>
    <row r="23" spans="1:4" ht="15" customHeight="1">
      <c r="A23"/>
      <c r="B23" s="59" t="s">
        <v>55</v>
      </c>
      <c r="C23" s="38"/>
      <c r="D23" s="4"/>
    </row>
    <row r="24" spans="1:4" ht="15" customHeight="1">
      <c r="A24"/>
      <c r="B24" s="80" t="s">
        <v>101</v>
      </c>
      <c r="C24" s="57">
        <v>33000</v>
      </c>
      <c r="D24" s="4">
        <v>33000</v>
      </c>
    </row>
    <row r="25" spans="1:4" ht="15" customHeight="1">
      <c r="A25"/>
      <c r="B25" s="40"/>
      <c r="C25" s="38"/>
      <c r="D25" s="4"/>
    </row>
    <row r="26" spans="1:4" ht="15" customHeight="1">
      <c r="A26"/>
      <c r="B26" s="59" t="s">
        <v>39</v>
      </c>
      <c r="C26" s="38"/>
      <c r="D26" s="4"/>
    </row>
    <row r="27" spans="1:4" ht="15" customHeight="1">
      <c r="A27"/>
      <c r="B27" s="58" t="s">
        <v>102</v>
      </c>
      <c r="C27" s="57">
        <v>2500</v>
      </c>
      <c r="D27" s="4">
        <v>2500</v>
      </c>
    </row>
    <row r="28" spans="1:4" ht="15" customHeight="1">
      <c r="A28"/>
      <c r="B28" s="40"/>
      <c r="C28" s="38"/>
      <c r="D28" s="4"/>
    </row>
    <row r="29" spans="1:4" ht="15" customHeight="1">
      <c r="A29" s="3" t="s">
        <v>56</v>
      </c>
      <c r="B29" s="40"/>
      <c r="C29" s="38"/>
      <c r="D29" s="13"/>
    </row>
    <row r="30" spans="1:4" ht="15" customHeight="1">
      <c r="A30"/>
      <c r="B30" s="1" t="s">
        <v>58</v>
      </c>
      <c r="D30" s="13"/>
    </row>
    <row r="31" spans="1:4" ht="15" customHeight="1">
      <c r="A31"/>
      <c r="B31" s="41" t="s">
        <v>103</v>
      </c>
      <c r="C31" s="37">
        <v>3000</v>
      </c>
      <c r="D31" s="81">
        <v>3000</v>
      </c>
    </row>
    <row r="32" spans="1:4" ht="15" customHeight="1">
      <c r="A32"/>
      <c r="B32" s="40"/>
      <c r="C32" s="24"/>
      <c r="D32" s="13"/>
    </row>
    <row r="33" spans="4:4" ht="15" customHeight="1" thickBot="1">
      <c r="D33" s="82">
        <f>SUM(D7:D31)</f>
        <v>232125</v>
      </c>
    </row>
    <row r="34" spans="4:4" ht="15" customHeight="1" thickTop="1"/>
    <row r="35" spans="4:4" ht="15" customHeight="1"/>
    <row r="36" spans="4:4" ht="15" customHeight="1"/>
    <row r="37" spans="4:4" ht="15" customHeight="1"/>
    <row r="38" spans="4:4" ht="15" customHeight="1"/>
    <row r="39" spans="4:4" ht="15" customHeight="1"/>
    <row r="40" spans="4:4" ht="15" customHeight="1"/>
    <row r="41" spans="4:4" ht="15" customHeight="1"/>
    <row r="42" spans="4:4" ht="15" customHeight="1"/>
    <row r="43" spans="4:4" ht="15" customHeight="1"/>
    <row r="44" spans="4:4" ht="15" customHeight="1"/>
    <row r="45" spans="4:4" ht="15" customHeight="1"/>
    <row r="46" spans="4:4" ht="15" customHeight="1"/>
    <row r="47" spans="4:4" ht="15" customHeight="1"/>
    <row r="48" spans="4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phoneticPr fontId="0" type="noConversion"/>
  <pageMargins left="0.32" right="0.21" top="0.54" bottom="0.31" header="0.5" footer="0.28000000000000003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G30"/>
  <sheetViews>
    <sheetView zoomScaleNormal="100" zoomScalePageLayoutView="150" workbookViewId="0">
      <selection activeCell="D34" sqref="D34"/>
    </sheetView>
  </sheetViews>
  <sheetFormatPr defaultColWidth="8.85546875" defaultRowHeight="12.75"/>
  <cols>
    <col min="1" max="1" width="5.85546875" customWidth="1"/>
    <col min="2" max="2" width="24.85546875" customWidth="1"/>
    <col min="3" max="6" width="12.7109375" customWidth="1"/>
    <col min="7" max="9" width="10.7109375" customWidth="1"/>
  </cols>
  <sheetData>
    <row r="1" spans="1:7" ht="15" customHeight="1">
      <c r="A1" s="1" t="s">
        <v>20</v>
      </c>
    </row>
    <row r="2" spans="1:7" ht="15" customHeight="1">
      <c r="A2" s="1" t="s">
        <v>93</v>
      </c>
      <c r="F2" s="18"/>
      <c r="G2" s="18"/>
    </row>
    <row r="3" spans="1:7" ht="15" customHeight="1">
      <c r="A3" s="1" t="s">
        <v>94</v>
      </c>
    </row>
    <row r="4" spans="1:7" ht="15" customHeight="1">
      <c r="A4" s="3" t="s">
        <v>47</v>
      </c>
    </row>
    <row r="5" spans="1:7" ht="15" customHeight="1">
      <c r="B5" s="2"/>
      <c r="C5" s="42" t="s">
        <v>43</v>
      </c>
      <c r="D5" s="42" t="s">
        <v>44</v>
      </c>
      <c r="E5" s="42" t="s">
        <v>45</v>
      </c>
      <c r="F5" s="42" t="s">
        <v>4</v>
      </c>
    </row>
    <row r="6" spans="1:7" ht="15" customHeight="1">
      <c r="A6" s="1" t="s">
        <v>18</v>
      </c>
      <c r="B6" s="2"/>
      <c r="C6" s="17"/>
      <c r="D6" s="36"/>
      <c r="E6" s="9"/>
    </row>
    <row r="7" spans="1:7" ht="15" customHeight="1">
      <c r="A7" s="1"/>
      <c r="B7" t="s">
        <v>1</v>
      </c>
      <c r="C7" s="4">
        <v>132801</v>
      </c>
      <c r="D7" s="4">
        <v>0</v>
      </c>
      <c r="E7" s="4">
        <v>0</v>
      </c>
      <c r="F7" s="4">
        <f>SUM(C7:E7)</f>
        <v>132801</v>
      </c>
    </row>
    <row r="8" spans="1:7" ht="15" customHeight="1">
      <c r="A8" s="1"/>
      <c r="B8" s="29" t="s">
        <v>61</v>
      </c>
      <c r="C8" s="4">
        <v>0</v>
      </c>
      <c r="D8" s="4">
        <v>2222</v>
      </c>
      <c r="E8" s="4">
        <v>0</v>
      </c>
      <c r="F8" s="4">
        <f>SUM(C8:E8)</f>
        <v>2222</v>
      </c>
    </row>
    <row r="9" spans="1:7" ht="15" customHeight="1">
      <c r="A9" s="1"/>
      <c r="B9" t="s">
        <v>8</v>
      </c>
      <c r="C9" s="4">
        <v>10127</v>
      </c>
      <c r="D9" s="4">
        <v>0</v>
      </c>
      <c r="E9" s="4">
        <v>0</v>
      </c>
      <c r="F9" s="4">
        <f t="shared" ref="F9:F13" si="0">SUM(C9:E9)</f>
        <v>10127</v>
      </c>
    </row>
    <row r="10" spans="1:7" ht="15" customHeight="1">
      <c r="A10" s="1"/>
      <c r="B10" t="s">
        <v>14</v>
      </c>
      <c r="C10" s="4">
        <v>2239</v>
      </c>
      <c r="D10" s="4">
        <v>0</v>
      </c>
      <c r="E10" s="4">
        <v>0</v>
      </c>
      <c r="F10" s="4">
        <f t="shared" si="0"/>
        <v>2239</v>
      </c>
    </row>
    <row r="11" spans="1:7" ht="15" customHeight="1">
      <c r="A11" s="1"/>
      <c r="B11" t="s">
        <v>15</v>
      </c>
      <c r="C11" s="4">
        <v>1935</v>
      </c>
      <c r="D11" s="4">
        <v>0</v>
      </c>
      <c r="E11" s="4">
        <v>0</v>
      </c>
      <c r="F11" s="4">
        <f t="shared" si="0"/>
        <v>1935</v>
      </c>
    </row>
    <row r="12" spans="1:7" ht="15" customHeight="1">
      <c r="A12" s="1"/>
      <c r="B12" t="s">
        <v>7</v>
      </c>
      <c r="C12" s="4">
        <v>3601</v>
      </c>
      <c r="D12" s="4">
        <v>0</v>
      </c>
      <c r="E12" s="4">
        <v>0</v>
      </c>
      <c r="F12" s="4">
        <f t="shared" si="0"/>
        <v>3601</v>
      </c>
    </row>
    <row r="13" spans="1:7" ht="15" customHeight="1">
      <c r="A13" s="1"/>
      <c r="B13" t="s">
        <v>2</v>
      </c>
      <c r="C13" s="4">
        <v>7200</v>
      </c>
      <c r="D13" s="4">
        <v>0</v>
      </c>
      <c r="E13" s="4">
        <v>0</v>
      </c>
      <c r="F13" s="4">
        <f t="shared" si="0"/>
        <v>7200</v>
      </c>
    </row>
    <row r="14" spans="1:7" ht="15" customHeight="1" thickBot="1">
      <c r="A14" s="1"/>
      <c r="C14" s="15">
        <f>SUM(C7:C13)</f>
        <v>157903</v>
      </c>
      <c r="D14" s="15">
        <f>SUM(D7:D13)</f>
        <v>2222</v>
      </c>
      <c r="E14" s="15">
        <f>SUM(E7:E13)</f>
        <v>0</v>
      </c>
      <c r="F14" s="15">
        <f>SUM(F7:F13)</f>
        <v>160125</v>
      </c>
    </row>
    <row r="15" spans="1:7" ht="15" customHeight="1">
      <c r="A15" s="1" t="s">
        <v>57</v>
      </c>
      <c r="C15" s="4"/>
      <c r="D15" s="4"/>
      <c r="E15" s="4"/>
      <c r="F15" s="4"/>
    </row>
    <row r="16" spans="1:7" ht="15" customHeight="1">
      <c r="A16" s="1"/>
      <c r="B16" s="29" t="s">
        <v>3</v>
      </c>
      <c r="C16" s="4">
        <v>33500</v>
      </c>
      <c r="D16" s="4">
        <v>0</v>
      </c>
      <c r="E16" s="4">
        <v>0</v>
      </c>
      <c r="F16" s="4">
        <f t="shared" ref="F16" si="1">SUM(C16:E16)</f>
        <v>33500</v>
      </c>
    </row>
    <row r="17" spans="1:6" ht="15" customHeight="1">
      <c r="A17" s="1"/>
      <c r="B17" s="29" t="s">
        <v>55</v>
      </c>
      <c r="C17" s="4">
        <v>33000</v>
      </c>
      <c r="D17" s="4">
        <v>0</v>
      </c>
      <c r="E17" s="4">
        <v>0</v>
      </c>
      <c r="F17" s="4">
        <f t="shared" ref="F17:F18" si="2">SUM(C17:E17)</f>
        <v>33000</v>
      </c>
    </row>
    <row r="18" spans="1:6" ht="15" customHeight="1">
      <c r="A18" s="1"/>
      <c r="B18" s="29" t="s">
        <v>39</v>
      </c>
      <c r="C18" s="5">
        <v>2500</v>
      </c>
      <c r="D18" s="5">
        <v>0</v>
      </c>
      <c r="E18" s="5">
        <v>0</v>
      </c>
      <c r="F18" s="5">
        <f t="shared" si="2"/>
        <v>2500</v>
      </c>
    </row>
    <row r="19" spans="1:6" ht="15" customHeight="1" thickBot="1">
      <c r="A19" s="1"/>
      <c r="C19" s="16">
        <f>SUM(C16:C18)</f>
        <v>69000</v>
      </c>
      <c r="D19" s="16">
        <f>SUM(D16:D18)</f>
        <v>0</v>
      </c>
      <c r="E19" s="16">
        <f>SUM(E16:E18)</f>
        <v>0</v>
      </c>
      <c r="F19" s="16">
        <f>SUM(F16:F18)</f>
        <v>69000</v>
      </c>
    </row>
    <row r="20" spans="1:6" ht="15" customHeight="1">
      <c r="A20" s="1" t="s">
        <v>19</v>
      </c>
      <c r="C20" s="4"/>
      <c r="D20" s="4"/>
      <c r="E20" s="4"/>
      <c r="F20" s="4"/>
    </row>
    <row r="21" spans="1:6" ht="15" customHeight="1">
      <c r="A21" s="1"/>
      <c r="B21" s="29" t="s">
        <v>54</v>
      </c>
      <c r="C21" s="4">
        <v>0</v>
      </c>
      <c r="D21" s="4">
        <v>0</v>
      </c>
      <c r="E21" s="4">
        <v>0</v>
      </c>
      <c r="F21" s="4">
        <f t="shared" ref="F21" si="3">SUM(C21:E21)</f>
        <v>0</v>
      </c>
    </row>
    <row r="22" spans="1:6" ht="15" customHeight="1" thickBot="1">
      <c r="A22" s="1"/>
      <c r="C22" s="15">
        <f>SUM(C21:C21)</f>
        <v>0</v>
      </c>
      <c r="D22" s="15">
        <f>SUM(D21:D21)</f>
        <v>0</v>
      </c>
      <c r="E22" s="15">
        <f>SUM(E21:E21)</f>
        <v>0</v>
      </c>
      <c r="F22" s="15">
        <f>SUM(F21:F21)</f>
        <v>0</v>
      </c>
    </row>
    <row r="23" spans="1:6" ht="15" customHeight="1">
      <c r="A23" s="1" t="s">
        <v>6</v>
      </c>
      <c r="C23" s="4"/>
      <c r="D23" s="4"/>
      <c r="E23" s="4"/>
      <c r="F23" s="4"/>
    </row>
    <row r="24" spans="1:6" ht="15" customHeight="1">
      <c r="A24" s="1"/>
      <c r="B24" s="7" t="s">
        <v>21</v>
      </c>
      <c r="C24" s="5">
        <v>0</v>
      </c>
      <c r="D24" s="5">
        <v>0</v>
      </c>
      <c r="E24" s="5">
        <v>0</v>
      </c>
      <c r="F24" s="4">
        <f t="shared" ref="F24" si="4">SUM(C24:E24)</f>
        <v>0</v>
      </c>
    </row>
    <row r="25" spans="1:6" ht="15" customHeight="1" thickBot="1">
      <c r="A25" s="1"/>
      <c r="C25" s="15">
        <f>SUM(C24:C24)</f>
        <v>0</v>
      </c>
      <c r="D25" s="15">
        <f>SUM(D24:D24)</f>
        <v>0</v>
      </c>
      <c r="E25" s="15">
        <f>SUM(E24:E24)</f>
        <v>0</v>
      </c>
      <c r="F25" s="15">
        <f>SUM(F24:F24)</f>
        <v>0</v>
      </c>
    </row>
    <row r="26" spans="1:6" ht="15" customHeight="1">
      <c r="A26" s="1" t="s">
        <v>56</v>
      </c>
      <c r="C26" s="19"/>
      <c r="D26" s="19"/>
      <c r="E26" s="19"/>
      <c r="F26" s="19"/>
    </row>
    <row r="27" spans="1:6" ht="15" customHeight="1">
      <c r="B27" t="s">
        <v>27</v>
      </c>
      <c r="C27" s="4">
        <v>0</v>
      </c>
      <c r="D27" s="4">
        <v>3000</v>
      </c>
      <c r="E27" s="4">
        <v>0</v>
      </c>
      <c r="F27" s="4">
        <f t="shared" ref="F27" si="5">SUM(C27:E27)</f>
        <v>3000</v>
      </c>
    </row>
    <row r="28" spans="1:6" ht="15" customHeight="1" thickBot="1">
      <c r="B28" s="7"/>
      <c r="C28" s="15">
        <f>SUM(C27:C27)</f>
        <v>0</v>
      </c>
      <c r="D28" s="15">
        <f>SUM(D27:D27)</f>
        <v>3000</v>
      </c>
      <c r="E28" s="15">
        <f>SUM(E27:E27)</f>
        <v>0</v>
      </c>
      <c r="F28" s="15">
        <f>SUM(F27:F27)</f>
        <v>3000</v>
      </c>
    </row>
    <row r="29" spans="1:6" ht="25.5" customHeight="1" thickBot="1">
      <c r="B29" s="1" t="s">
        <v>4</v>
      </c>
      <c r="C29" s="83">
        <f>SUM(C14+C19+C22+C25+C28)</f>
        <v>226903</v>
      </c>
      <c r="D29" s="83">
        <f>SUM(D14+D19+D22+D25+D28)</f>
        <v>5222</v>
      </c>
      <c r="E29" s="83">
        <f>SUM(E14+E19+E22+E25+E28)</f>
        <v>0</v>
      </c>
      <c r="F29" s="83">
        <f>SUM(F14+F19+F22+F25+F28)</f>
        <v>232125</v>
      </c>
    </row>
    <row r="30" spans="1:6" ht="15" customHeight="1" thickTop="1">
      <c r="C30" s="4"/>
      <c r="D30" s="4"/>
      <c r="E30" s="4"/>
      <c r="F30" s="4"/>
    </row>
  </sheetData>
  <phoneticPr fontId="0" type="noConversion"/>
  <pageMargins left="0.5" right="0.25" top="0.25" bottom="0.75" header="0.3" footer="0.3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zoomScale="98" zoomScaleNormal="98" zoomScalePageLayoutView="150" workbookViewId="0">
      <selection activeCell="A8" sqref="A8:A9"/>
    </sheetView>
  </sheetViews>
  <sheetFormatPr defaultColWidth="8.85546875" defaultRowHeight="12.75"/>
  <cols>
    <col min="1" max="1" width="10.28515625" customWidth="1"/>
    <col min="2" max="2" width="17.28515625" customWidth="1"/>
    <col min="3" max="3" width="22.28515625" customWidth="1"/>
    <col min="4" max="4" width="20.5703125" customWidth="1"/>
    <col min="5" max="5" width="18.5703125" customWidth="1"/>
    <col min="6" max="6" width="10" customWidth="1"/>
    <col min="7" max="7" width="10.7109375" customWidth="1"/>
    <col min="8" max="8" width="12.140625" customWidth="1"/>
    <col min="9" max="9" width="10.7109375" customWidth="1"/>
  </cols>
  <sheetData>
    <row r="1" spans="1:9" ht="20.100000000000001" customHeight="1">
      <c r="A1" s="43" t="s">
        <v>20</v>
      </c>
    </row>
    <row r="2" spans="1:9" ht="20.100000000000001" customHeight="1">
      <c r="A2" s="43" t="s">
        <v>93</v>
      </c>
    </row>
    <row r="3" spans="1:9" ht="20.100000000000001" customHeight="1">
      <c r="A3" s="43" t="s">
        <v>94</v>
      </c>
    </row>
    <row r="4" spans="1:9" ht="20.100000000000001" customHeight="1">
      <c r="A4" s="44" t="s">
        <v>47</v>
      </c>
    </row>
    <row r="5" spans="1:9" ht="20.100000000000001" customHeight="1">
      <c r="B5" s="3"/>
    </row>
    <row r="6" spans="1:9" ht="36" customHeight="1">
      <c r="A6" s="116" t="s">
        <v>117</v>
      </c>
      <c r="B6" s="116"/>
      <c r="C6" s="116"/>
      <c r="D6" s="116"/>
      <c r="E6" s="116"/>
      <c r="F6" s="116"/>
      <c r="G6" s="116"/>
      <c r="H6" s="116"/>
      <c r="I6" s="116"/>
    </row>
    <row r="7" spans="1:9" ht="93" customHeight="1">
      <c r="A7" s="64" t="s">
        <v>179</v>
      </c>
      <c r="B7" s="65" t="s">
        <v>68</v>
      </c>
      <c r="C7" s="66" t="s">
        <v>70</v>
      </c>
      <c r="D7" s="66" t="s">
        <v>65</v>
      </c>
      <c r="E7" s="67" t="s">
        <v>66</v>
      </c>
      <c r="F7" s="68" t="s">
        <v>67</v>
      </c>
      <c r="G7" s="68" t="s">
        <v>62</v>
      </c>
      <c r="H7" s="68" t="s">
        <v>63</v>
      </c>
      <c r="I7" s="68" t="s">
        <v>64</v>
      </c>
    </row>
    <row r="8" spans="1:9" ht="55.5" customHeight="1">
      <c r="A8" s="119"/>
      <c r="B8" s="117" t="s">
        <v>113</v>
      </c>
      <c r="C8" s="61" t="s">
        <v>104</v>
      </c>
      <c r="D8" s="62" t="s">
        <v>106</v>
      </c>
      <c r="E8" s="61" t="s">
        <v>108</v>
      </c>
      <c r="F8" s="63"/>
      <c r="G8" s="63"/>
      <c r="H8" s="63"/>
      <c r="I8" s="63"/>
    </row>
    <row r="9" spans="1:9" ht="47.25" customHeight="1">
      <c r="A9" s="120"/>
      <c r="B9" s="118"/>
      <c r="C9" s="61" t="s">
        <v>105</v>
      </c>
      <c r="D9" s="62" t="s">
        <v>107</v>
      </c>
      <c r="E9" s="61" t="s">
        <v>109</v>
      </c>
      <c r="F9" s="63"/>
      <c r="G9" s="63"/>
      <c r="H9" s="63"/>
      <c r="I9" s="63"/>
    </row>
    <row r="10" spans="1:9" ht="65.25" customHeight="1">
      <c r="A10" s="63"/>
      <c r="B10" s="86" t="s">
        <v>114</v>
      </c>
      <c r="C10" s="61" t="s">
        <v>110</v>
      </c>
      <c r="D10" s="62" t="s">
        <v>111</v>
      </c>
      <c r="E10" s="61" t="s">
        <v>112</v>
      </c>
      <c r="F10" s="63"/>
      <c r="G10" s="63"/>
      <c r="H10" s="63"/>
      <c r="I10" s="63"/>
    </row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mergeCells count="3">
    <mergeCell ref="A6:I6"/>
    <mergeCell ref="B8:B9"/>
    <mergeCell ref="A8:A9"/>
  </mergeCells>
  <pageMargins left="0.5" right="0.25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G32"/>
  <sheetViews>
    <sheetView zoomScale="96" zoomScaleNormal="96" zoomScalePageLayoutView="125" workbookViewId="0">
      <selection activeCell="E38" sqref="E38"/>
    </sheetView>
  </sheetViews>
  <sheetFormatPr defaultColWidth="8.85546875" defaultRowHeight="12.75"/>
  <cols>
    <col min="1" max="1" width="3.42578125" customWidth="1"/>
    <col min="2" max="2" width="25" customWidth="1"/>
    <col min="3" max="3" width="11.7109375" customWidth="1"/>
    <col min="4" max="4" width="6.7109375" customWidth="1"/>
    <col min="5" max="5" width="11.7109375" customWidth="1"/>
    <col min="6" max="6" width="6.7109375" customWidth="1"/>
    <col min="7" max="7" width="11.7109375" customWidth="1"/>
  </cols>
  <sheetData>
    <row r="1" spans="1:7" ht="15.75">
      <c r="A1" s="43" t="s">
        <v>20</v>
      </c>
    </row>
    <row r="2" spans="1:7" ht="15.75">
      <c r="A2" s="43" t="s">
        <v>93</v>
      </c>
      <c r="G2" s="35"/>
    </row>
    <row r="3" spans="1:7" ht="15.75">
      <c r="A3" s="43" t="s">
        <v>94</v>
      </c>
    </row>
    <row r="4" spans="1:7" ht="15.75">
      <c r="A4" s="44" t="s">
        <v>47</v>
      </c>
    </row>
    <row r="5" spans="1:7" ht="15.95" customHeight="1">
      <c r="D5" s="110" t="s">
        <v>69</v>
      </c>
      <c r="E5" s="110"/>
      <c r="F5" s="110"/>
      <c r="G5" s="110"/>
    </row>
    <row r="6" spans="1:7" ht="29.25" customHeight="1">
      <c r="B6" s="35"/>
      <c r="C6" s="47"/>
      <c r="D6" s="121" t="s">
        <v>115</v>
      </c>
      <c r="E6" s="122"/>
      <c r="F6" s="121" t="s">
        <v>114</v>
      </c>
      <c r="G6" s="122"/>
    </row>
    <row r="7" spans="1:7" ht="15.95" customHeight="1">
      <c r="A7" s="1" t="s">
        <v>18</v>
      </c>
      <c r="B7" s="35"/>
      <c r="C7" s="47"/>
      <c r="D7" s="36"/>
      <c r="E7" s="47"/>
      <c r="F7" s="54"/>
      <c r="G7" s="51"/>
    </row>
    <row r="8" spans="1:7" ht="24.75" customHeight="1">
      <c r="B8" s="45" t="s">
        <v>60</v>
      </c>
      <c r="C8" s="52" t="s">
        <v>59</v>
      </c>
      <c r="D8" s="36" t="s">
        <v>48</v>
      </c>
      <c r="E8" s="48" t="s">
        <v>0</v>
      </c>
      <c r="F8" s="54" t="s">
        <v>48</v>
      </c>
      <c r="G8" s="48" t="s">
        <v>0</v>
      </c>
    </row>
    <row r="9" spans="1:7" ht="15" customHeight="1">
      <c r="B9" s="30" t="s">
        <v>74</v>
      </c>
      <c r="C9" s="84">
        <v>28829.239840000002</v>
      </c>
      <c r="D9" s="46">
        <v>0.5</v>
      </c>
      <c r="E9" s="49">
        <f>SUM(C9*D9)</f>
        <v>14414.619920000001</v>
      </c>
      <c r="F9" s="55">
        <v>0.5</v>
      </c>
      <c r="G9" s="49">
        <f>SUM(C9*F9)</f>
        <v>14414.619920000001</v>
      </c>
    </row>
    <row r="10" spans="1:7" ht="15" customHeight="1">
      <c r="B10" s="30" t="s">
        <v>76</v>
      </c>
      <c r="C10" s="84">
        <v>17868.845439999997</v>
      </c>
      <c r="D10" s="46">
        <v>0.5</v>
      </c>
      <c r="E10" s="49">
        <f t="shared" ref="E10:E20" si="0">SUM(C10*D10)</f>
        <v>8934.4227199999987</v>
      </c>
      <c r="F10" s="55">
        <v>0.5</v>
      </c>
      <c r="G10" s="49">
        <f t="shared" ref="G10:G20" si="1">SUM(C10*F10)</f>
        <v>8934.4227199999987</v>
      </c>
    </row>
    <row r="11" spans="1:7" ht="15" customHeight="1">
      <c r="B11" s="71" t="s">
        <v>98</v>
      </c>
      <c r="C11" s="84">
        <v>14289.2672</v>
      </c>
      <c r="D11" s="46">
        <v>0.5</v>
      </c>
      <c r="E11" s="49">
        <f t="shared" si="0"/>
        <v>7144.6336000000001</v>
      </c>
      <c r="F11" s="55">
        <v>0.5</v>
      </c>
      <c r="G11" s="49">
        <f t="shared" si="1"/>
        <v>7144.6336000000001</v>
      </c>
    </row>
    <row r="12" spans="1:7" ht="15" customHeight="1">
      <c r="B12" s="71" t="s">
        <v>79</v>
      </c>
      <c r="C12" s="84">
        <v>12739.67664</v>
      </c>
      <c r="D12" s="46">
        <v>0.5</v>
      </c>
      <c r="E12" s="49">
        <f t="shared" si="0"/>
        <v>6369.8383199999998</v>
      </c>
      <c r="F12" s="55">
        <v>0.5</v>
      </c>
      <c r="G12" s="49">
        <f t="shared" si="1"/>
        <v>6369.8383199999998</v>
      </c>
    </row>
    <row r="13" spans="1:7" ht="15" customHeight="1">
      <c r="B13" s="71" t="s">
        <v>81</v>
      </c>
      <c r="C13" s="84">
        <v>12658.813760000001</v>
      </c>
      <c r="D13" s="46">
        <v>0.5</v>
      </c>
      <c r="E13" s="49">
        <f t="shared" si="0"/>
        <v>6329.4068800000005</v>
      </c>
      <c r="F13" s="55">
        <v>0.5</v>
      </c>
      <c r="G13" s="49">
        <f t="shared" si="1"/>
        <v>6329.4068800000005</v>
      </c>
    </row>
    <row r="14" spans="1:7" ht="15" customHeight="1">
      <c r="B14" s="72" t="s">
        <v>82</v>
      </c>
      <c r="C14" s="84">
        <v>11137.971360000003</v>
      </c>
      <c r="D14" s="46">
        <v>0.5</v>
      </c>
      <c r="E14" s="49">
        <f t="shared" si="0"/>
        <v>5568.9856800000016</v>
      </c>
      <c r="F14" s="55">
        <v>0.5</v>
      </c>
      <c r="G14" s="49">
        <f t="shared" si="1"/>
        <v>5568.9856800000016</v>
      </c>
    </row>
    <row r="15" spans="1:7" ht="15" customHeight="1">
      <c r="B15" s="71" t="s">
        <v>83</v>
      </c>
      <c r="C15" s="84">
        <v>10607.293519999999</v>
      </c>
      <c r="D15" s="46">
        <v>0.5</v>
      </c>
      <c r="E15" s="49">
        <f t="shared" si="0"/>
        <v>5303.6467599999996</v>
      </c>
      <c r="F15" s="55">
        <v>0.5</v>
      </c>
      <c r="G15" s="49">
        <f t="shared" si="1"/>
        <v>5303.6467599999996</v>
      </c>
    </row>
    <row r="16" spans="1:7" ht="15" customHeight="1">
      <c r="B16" s="71" t="s">
        <v>98</v>
      </c>
      <c r="C16" s="84">
        <v>9031.6455999999998</v>
      </c>
      <c r="D16" s="46">
        <v>0.5</v>
      </c>
      <c r="E16" s="49">
        <f t="shared" ref="E16:E19" si="2">SUM(C16*D16)</f>
        <v>4515.8227999999999</v>
      </c>
      <c r="F16" s="55">
        <v>0.5</v>
      </c>
      <c r="G16" s="49">
        <f t="shared" ref="G16:G19" si="3">SUM(C16*F16)</f>
        <v>4515.8227999999999</v>
      </c>
    </row>
    <row r="17" spans="1:7" ht="15" customHeight="1">
      <c r="B17" s="71" t="s">
        <v>84</v>
      </c>
      <c r="C17" s="84">
        <v>10159.492319999999</v>
      </c>
      <c r="D17" s="46">
        <v>0.5</v>
      </c>
      <c r="E17" s="49">
        <f t="shared" si="2"/>
        <v>5079.7461599999997</v>
      </c>
      <c r="F17" s="55">
        <v>0.5</v>
      </c>
      <c r="G17" s="49">
        <f t="shared" si="3"/>
        <v>5079.7461599999997</v>
      </c>
    </row>
    <row r="18" spans="1:7" ht="15" customHeight="1">
      <c r="B18" s="71" t="s">
        <v>85</v>
      </c>
      <c r="C18" s="84">
        <v>8338.7071999999989</v>
      </c>
      <c r="D18" s="46">
        <v>0.5</v>
      </c>
      <c r="E18" s="49">
        <f t="shared" si="2"/>
        <v>4169.3535999999995</v>
      </c>
      <c r="F18" s="55">
        <v>0.5</v>
      </c>
      <c r="G18" s="49">
        <f t="shared" si="3"/>
        <v>4169.3535999999995</v>
      </c>
    </row>
    <row r="19" spans="1:7" ht="15" customHeight="1">
      <c r="B19" s="71" t="s">
        <v>86</v>
      </c>
      <c r="C19" s="84">
        <v>8338.7071999999989</v>
      </c>
      <c r="D19" s="46">
        <v>0.5</v>
      </c>
      <c r="E19" s="49">
        <f t="shared" si="2"/>
        <v>4169.3535999999995</v>
      </c>
      <c r="F19" s="55">
        <v>0.5</v>
      </c>
      <c r="G19" s="49">
        <f t="shared" si="3"/>
        <v>4169.3535999999995</v>
      </c>
    </row>
    <row r="20" spans="1:7" ht="15" customHeight="1">
      <c r="B20" s="29" t="s">
        <v>116</v>
      </c>
      <c r="C20" s="84">
        <v>16125</v>
      </c>
      <c r="D20" s="46">
        <v>0.5</v>
      </c>
      <c r="E20" s="49">
        <f t="shared" si="0"/>
        <v>8062.5</v>
      </c>
      <c r="F20" s="55">
        <v>0.5</v>
      </c>
      <c r="G20" s="49">
        <f t="shared" si="1"/>
        <v>8062.5</v>
      </c>
    </row>
    <row r="21" spans="1:7" ht="15" customHeight="1" thickBot="1">
      <c r="C21" s="85">
        <f>SUM(C9:C20)</f>
        <v>160124.66008000003</v>
      </c>
      <c r="D21" s="89">
        <f>SUM(E21/C21)</f>
        <v>0.5</v>
      </c>
      <c r="E21" s="50">
        <f>SUM(E9:E20)</f>
        <v>80062.330040000015</v>
      </c>
      <c r="F21" s="90">
        <f>SUM(G21/C21)</f>
        <v>0.5</v>
      </c>
      <c r="G21" s="50">
        <f>SUM(G9:G20)</f>
        <v>80062.330040000015</v>
      </c>
    </row>
    <row r="22" spans="1:7" ht="15" customHeight="1">
      <c r="A22" s="1" t="s">
        <v>57</v>
      </c>
      <c r="C22" s="51"/>
      <c r="D22" s="46"/>
      <c r="E22" s="49"/>
      <c r="F22" s="55"/>
      <c r="G22" s="49"/>
    </row>
    <row r="23" spans="1:7" ht="15" customHeight="1">
      <c r="A23" s="1"/>
      <c r="B23" s="29" t="s">
        <v>3</v>
      </c>
      <c r="C23" s="84">
        <v>33500</v>
      </c>
      <c r="D23" s="46">
        <v>1</v>
      </c>
      <c r="E23" s="49">
        <f t="shared" ref="E23:E25" si="4">SUM(C23*D23)</f>
        <v>33500</v>
      </c>
      <c r="F23" s="55">
        <v>0</v>
      </c>
      <c r="G23" s="49">
        <f t="shared" ref="G23:G25" si="5">SUM(C23*F23)</f>
        <v>0</v>
      </c>
    </row>
    <row r="24" spans="1:7" ht="15" customHeight="1">
      <c r="A24" s="1"/>
      <c r="B24" s="29" t="s">
        <v>55</v>
      </c>
      <c r="C24" s="84">
        <v>33000</v>
      </c>
      <c r="D24" s="46">
        <v>1</v>
      </c>
      <c r="E24" s="49">
        <f t="shared" si="4"/>
        <v>33000</v>
      </c>
      <c r="F24" s="55">
        <v>0</v>
      </c>
      <c r="G24" s="49">
        <f t="shared" si="5"/>
        <v>0</v>
      </c>
    </row>
    <row r="25" spans="1:7" ht="15" customHeight="1">
      <c r="A25" s="1"/>
      <c r="B25" s="29" t="s">
        <v>39</v>
      </c>
      <c r="C25" s="84">
        <v>2500</v>
      </c>
      <c r="D25" s="46">
        <v>1</v>
      </c>
      <c r="E25" s="49">
        <f t="shared" si="4"/>
        <v>2500</v>
      </c>
      <c r="F25" s="55">
        <v>0</v>
      </c>
      <c r="G25" s="49">
        <f t="shared" si="5"/>
        <v>0</v>
      </c>
    </row>
    <row r="26" spans="1:7" ht="15" customHeight="1" thickBot="1">
      <c r="A26" s="1"/>
      <c r="C26" s="85">
        <f>SUM(C23:C25)</f>
        <v>69000</v>
      </c>
      <c r="D26" s="89">
        <f>SUM(E26/C26)</f>
        <v>1</v>
      </c>
      <c r="E26" s="50">
        <f>SUM(E23:E25)</f>
        <v>69000</v>
      </c>
      <c r="F26" s="90">
        <f>SUM(G26/C26)</f>
        <v>0</v>
      </c>
      <c r="G26" s="50">
        <f>SUM(G23:G25)</f>
        <v>0</v>
      </c>
    </row>
    <row r="27" spans="1:7" ht="15" customHeight="1">
      <c r="A27" s="1" t="s">
        <v>56</v>
      </c>
      <c r="C27" s="87"/>
      <c r="D27" s="46"/>
      <c r="E27" s="49"/>
      <c r="F27" s="55"/>
      <c r="G27" s="49"/>
    </row>
    <row r="28" spans="1:7" ht="15" customHeight="1">
      <c r="B28" t="s">
        <v>27</v>
      </c>
      <c r="C28" s="84">
        <v>3000</v>
      </c>
      <c r="D28" s="46">
        <v>1</v>
      </c>
      <c r="E28" s="49">
        <f t="shared" ref="E28" si="6">SUM(C28*D28)</f>
        <v>3000</v>
      </c>
      <c r="F28" s="55">
        <v>0</v>
      </c>
      <c r="G28" s="49">
        <f t="shared" ref="G28" si="7">SUM(C28*F28)</f>
        <v>0</v>
      </c>
    </row>
    <row r="29" spans="1:7" ht="15" customHeight="1" thickBot="1">
      <c r="B29" s="7"/>
      <c r="C29" s="85">
        <f>SUM(C28:C28)</f>
        <v>3000</v>
      </c>
      <c r="D29" s="89">
        <f>SUM(E29/C29)</f>
        <v>1</v>
      </c>
      <c r="E29" s="85">
        <f>SUM(E28:E28)</f>
        <v>3000</v>
      </c>
      <c r="F29" s="90">
        <f>SUM(G29/C29)</f>
        <v>0</v>
      </c>
      <c r="G29" s="53">
        <f>SUM(G28:G28)</f>
        <v>0</v>
      </c>
    </row>
    <row r="30" spans="1:7" ht="26.25" customHeight="1" thickBot="1">
      <c r="B30" s="1" t="s">
        <v>4</v>
      </c>
      <c r="C30" s="88">
        <f>SUM(C21+C26+C29)</f>
        <v>232124.66008000003</v>
      </c>
      <c r="E30" s="88">
        <f>SUM(E21+E26+E29)</f>
        <v>152062.33004000003</v>
      </c>
      <c r="G30" s="88">
        <f>SUM(G21+G26+G29)</f>
        <v>80062.330040000015</v>
      </c>
    </row>
    <row r="31" spans="1:7" ht="15" customHeight="1" thickTop="1">
      <c r="C31" s="21"/>
    </row>
    <row r="32" spans="1:7" ht="15" customHeight="1"/>
  </sheetData>
  <mergeCells count="3">
    <mergeCell ref="D6:E6"/>
    <mergeCell ref="D5:G5"/>
    <mergeCell ref="F6:G6"/>
  </mergeCells>
  <pageMargins left="0.83" right="0.19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rev_exp</vt:lpstr>
      <vt:lpstr>salaries</vt:lpstr>
      <vt:lpstr>benefits</vt:lpstr>
      <vt:lpstr>just</vt:lpstr>
      <vt:lpstr>bud category</vt:lpstr>
      <vt:lpstr>perf_tracdat</vt:lpstr>
      <vt:lpstr>perf allocation</vt:lpstr>
    </vt:vector>
  </TitlesOfParts>
  <Company>College of Micronesia-FSM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Information Technology</cp:lastModifiedBy>
  <cp:lastPrinted>2014-11-04T03:12:35Z</cp:lastPrinted>
  <dcterms:created xsi:type="dcterms:W3CDTF">2002-10-02T00:39:14Z</dcterms:created>
  <dcterms:modified xsi:type="dcterms:W3CDTF">2014-12-30T02:23:54Z</dcterms:modified>
</cp:coreProperties>
</file>