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8"/>
  </bookViews>
  <sheets>
    <sheet name="1.Directions" sheetId="4" r:id="rId1"/>
    <sheet name="2.Performance_Items" sheetId="1" r:id="rId2"/>
    <sheet name="rev_exp" sheetId="12" r:id="rId3"/>
    <sheet name="3.Pay Level" sheetId="9" r:id="rId4"/>
    <sheet name="4.Fringe_Benefits" sheetId="7" r:id="rId5"/>
    <sheet name="5.Budget_Items" sheetId="2" r:id="rId6"/>
    <sheet name="Activity Cost" sheetId="5" r:id="rId7"/>
    <sheet name="Pay Levels" sheetId="8" state="hidden" r:id="rId8"/>
    <sheet name="line item" sheetId="10" r:id="rId9"/>
    <sheet name="Summary" sheetId="11" r:id="rId10"/>
  </sheets>
  <externalReferences>
    <externalReference r:id="rId11"/>
  </externalReferences>
  <definedNames>
    <definedName name="_xlnm.Print_Area" localSheetId="1">'2.Performance_Items'!$A$1:$M$21</definedName>
  </definedNames>
  <calcPr calcId="152511"/>
</workbook>
</file>

<file path=xl/calcChain.xml><?xml version="1.0" encoding="utf-8"?>
<calcChain xmlns="http://schemas.openxmlformats.org/spreadsheetml/2006/main">
  <c r="G17" i="12" l="1"/>
  <c r="G19" i="12"/>
  <c r="B30" i="2"/>
  <c r="G21" i="12"/>
  <c r="G27" i="12"/>
  <c r="F29" i="2"/>
  <c r="F30" i="2"/>
  <c r="F32" i="2"/>
  <c r="F5" i="5"/>
  <c r="H5" i="5"/>
  <c r="H29" i="2"/>
  <c r="H30" i="2"/>
  <c r="H32" i="2"/>
  <c r="F6" i="5"/>
  <c r="H6" i="5"/>
  <c r="J29" i="2"/>
  <c r="J30" i="2"/>
  <c r="J32" i="2"/>
  <c r="F7" i="5"/>
  <c r="H7" i="5"/>
  <c r="L29" i="2"/>
  <c r="L30" i="2"/>
  <c r="L32" i="2"/>
  <c r="F8" i="5"/>
  <c r="H8" i="5"/>
  <c r="N29" i="2"/>
  <c r="N30" i="2"/>
  <c r="N32" i="2"/>
  <c r="F9" i="5"/>
  <c r="H9" i="5"/>
  <c r="P29" i="2"/>
  <c r="P30" i="2"/>
  <c r="P32" i="2"/>
  <c r="F10" i="5"/>
  <c r="H10" i="5"/>
  <c r="R29" i="2"/>
  <c r="R30" i="2"/>
  <c r="R32" i="2"/>
  <c r="F11" i="5"/>
  <c r="H11" i="5"/>
  <c r="T29" i="2"/>
  <c r="T30" i="2"/>
  <c r="T32" i="2"/>
  <c r="F12" i="5"/>
  <c r="H12" i="5"/>
  <c r="V29" i="2"/>
  <c r="V30" i="2"/>
  <c r="V32" i="2"/>
  <c r="F13" i="5"/>
  <c r="H13" i="5"/>
  <c r="H14" i="5"/>
  <c r="H27" i="12"/>
  <c r="G24" i="12"/>
  <c r="G23" i="12"/>
  <c r="G22" i="12"/>
  <c r="G20" i="12"/>
  <c r="G16" i="12"/>
  <c r="G15" i="12"/>
  <c r="G14" i="12"/>
  <c r="G13" i="12"/>
  <c r="N11" i="11"/>
  <c r="N10" i="11"/>
  <c r="O11" i="11"/>
  <c r="X29" i="2"/>
  <c r="X30" i="2"/>
  <c r="X32" i="2"/>
  <c r="X41" i="2"/>
  <c r="V28" i="2"/>
  <c r="T28" i="2"/>
  <c r="R28" i="2"/>
  <c r="B38" i="2"/>
  <c r="B15" i="2"/>
  <c r="B32" i="2"/>
  <c r="B41" i="2"/>
  <c r="B20" i="2"/>
  <c r="F37" i="2"/>
  <c r="H37" i="2"/>
  <c r="J37" i="2"/>
  <c r="L37" i="2"/>
  <c r="N37" i="2"/>
  <c r="P37" i="2"/>
  <c r="R37" i="2"/>
  <c r="T37" i="2"/>
  <c r="V37" i="2"/>
  <c r="X37" i="2"/>
  <c r="W37" i="2"/>
  <c r="F31" i="2"/>
  <c r="H31" i="2"/>
  <c r="J31" i="2"/>
  <c r="L31" i="2"/>
  <c r="N31" i="2"/>
  <c r="P31" i="2"/>
  <c r="R31" i="2"/>
  <c r="T31" i="2"/>
  <c r="V31" i="2"/>
  <c r="X31" i="2"/>
  <c r="W31" i="2"/>
  <c r="W30" i="2"/>
  <c r="W29" i="2"/>
  <c r="F28" i="2"/>
  <c r="H28" i="2"/>
  <c r="J28" i="2"/>
  <c r="L28" i="2"/>
  <c r="N28" i="2"/>
  <c r="P28" i="2"/>
  <c r="X28" i="2"/>
  <c r="W28" i="2"/>
  <c r="F27" i="2"/>
  <c r="H27" i="2"/>
  <c r="J27" i="2"/>
  <c r="L27" i="2"/>
  <c r="N27" i="2"/>
  <c r="P27" i="2"/>
  <c r="R27" i="2"/>
  <c r="T27" i="2"/>
  <c r="V27" i="2"/>
  <c r="X27" i="2"/>
  <c r="W27" i="2"/>
  <c r="F21" i="2"/>
  <c r="H21" i="2"/>
  <c r="J21" i="2"/>
  <c r="N21" i="2"/>
  <c r="P21" i="2"/>
  <c r="R21" i="2"/>
  <c r="T21" i="2"/>
  <c r="V21" i="2"/>
  <c r="X21" i="2"/>
  <c r="W21" i="2"/>
  <c r="F20" i="2"/>
  <c r="H20" i="2"/>
  <c r="J20" i="2"/>
  <c r="L20" i="2"/>
  <c r="N20" i="2"/>
  <c r="P20" i="2"/>
  <c r="R20" i="2"/>
  <c r="T20" i="2"/>
  <c r="V20" i="2"/>
  <c r="X20" i="2"/>
  <c r="W20" i="2"/>
  <c r="F12" i="2"/>
  <c r="F13" i="2"/>
  <c r="F14" i="2"/>
  <c r="F15" i="2"/>
  <c r="H12" i="2"/>
  <c r="H13" i="2"/>
  <c r="H14" i="2"/>
  <c r="H15" i="2"/>
  <c r="J12" i="2"/>
  <c r="J13" i="2"/>
  <c r="J14" i="2"/>
  <c r="J15" i="2"/>
  <c r="L12" i="2"/>
  <c r="L13" i="2"/>
  <c r="L14" i="2"/>
  <c r="L15" i="2"/>
  <c r="N12" i="2"/>
  <c r="N13" i="2"/>
  <c r="N14" i="2"/>
  <c r="N15" i="2"/>
  <c r="P12" i="2"/>
  <c r="P13" i="2"/>
  <c r="P14" i="2"/>
  <c r="P15" i="2"/>
  <c r="R12" i="2"/>
  <c r="R13" i="2"/>
  <c r="R14" i="2"/>
  <c r="R15" i="2"/>
  <c r="T12" i="2"/>
  <c r="T13" i="2"/>
  <c r="T14" i="2"/>
  <c r="T15" i="2"/>
  <c r="V12" i="2"/>
  <c r="V13" i="2"/>
  <c r="V14" i="2"/>
  <c r="V15" i="2"/>
  <c r="X15" i="2"/>
  <c r="G15" i="2"/>
  <c r="I15" i="2"/>
  <c r="K15" i="2"/>
  <c r="M15" i="2"/>
  <c r="O15" i="2"/>
  <c r="Q15" i="2"/>
  <c r="S15" i="2"/>
  <c r="U15" i="2"/>
  <c r="W15" i="2"/>
  <c r="X14" i="2"/>
  <c r="W14" i="2"/>
  <c r="X13" i="2"/>
  <c r="W13" i="2"/>
  <c r="X12" i="2"/>
  <c r="W12" i="2"/>
  <c r="C5" i="2"/>
  <c r="D5" i="2"/>
  <c r="F5" i="2"/>
  <c r="H5" i="2"/>
  <c r="J5" i="2"/>
  <c r="L5" i="2"/>
  <c r="N5" i="2"/>
  <c r="P5" i="2"/>
  <c r="R5" i="2"/>
  <c r="T5" i="2"/>
  <c r="V5" i="2"/>
  <c r="X5" i="2"/>
  <c r="W5" i="2"/>
  <c r="C4" i="2"/>
  <c r="D4" i="2"/>
  <c r="F4" i="2"/>
  <c r="H4" i="2"/>
  <c r="J4" i="2"/>
  <c r="L4" i="2"/>
  <c r="N4" i="2"/>
  <c r="P4" i="2"/>
  <c r="R4" i="2"/>
  <c r="T4" i="2"/>
  <c r="V4" i="2"/>
  <c r="X4" i="2"/>
  <c r="W4" i="2"/>
  <c r="G9" i="12"/>
  <c r="G10" i="12"/>
  <c r="G29" i="12"/>
  <c r="G51" i="12"/>
  <c r="E10" i="12"/>
  <c r="E27" i="12"/>
  <c r="E29" i="12"/>
  <c r="N4" i="9"/>
  <c r="G52" i="12"/>
  <c r="F5" i="9"/>
  <c r="O5" i="9"/>
  <c r="P5" i="9"/>
  <c r="Q5" i="9"/>
  <c r="G4" i="7"/>
  <c r="A5" i="2"/>
  <c r="A4" i="2"/>
  <c r="O4" i="9"/>
  <c r="P4" i="9"/>
  <c r="Q4" i="9"/>
  <c r="C3" i="7"/>
  <c r="B3" i="7"/>
  <c r="O3" i="9"/>
  <c r="P3" i="9"/>
  <c r="Q3" i="9"/>
  <c r="B2" i="7"/>
  <c r="C2" i="7"/>
  <c r="F2" i="7"/>
  <c r="G2" i="7"/>
  <c r="F3" i="7"/>
  <c r="G3" i="7"/>
  <c r="R7" i="2"/>
  <c r="C11" i="5"/>
  <c r="R22" i="2"/>
  <c r="E11" i="5"/>
  <c r="D11" i="5"/>
  <c r="R38" i="2"/>
  <c r="G11" i="5"/>
  <c r="N13" i="11"/>
  <c r="T7" i="2"/>
  <c r="C12" i="5"/>
  <c r="T22" i="2"/>
  <c r="E12" i="5"/>
  <c r="D12" i="5"/>
  <c r="T38" i="2"/>
  <c r="G12" i="5"/>
  <c r="N14" i="11"/>
  <c r="V7" i="2"/>
  <c r="C13" i="5"/>
  <c r="V22" i="2"/>
  <c r="E13" i="5"/>
  <c r="D13" i="5"/>
  <c r="V38" i="2"/>
  <c r="G13" i="5"/>
  <c r="N15" i="11"/>
  <c r="O15" i="11"/>
  <c r="N7" i="2"/>
  <c r="C9" i="5"/>
  <c r="N22" i="2"/>
  <c r="E9" i="5"/>
  <c r="D9" i="5"/>
  <c r="N38" i="2"/>
  <c r="G9" i="5"/>
  <c r="P7" i="2"/>
  <c r="C10" i="5"/>
  <c r="P22" i="2"/>
  <c r="E10" i="5"/>
  <c r="D10" i="5"/>
  <c r="P38" i="2"/>
  <c r="G10" i="5"/>
  <c r="F7" i="2"/>
  <c r="C5" i="5"/>
  <c r="F22" i="2"/>
  <c r="E5" i="5"/>
  <c r="D5" i="5"/>
  <c r="F38" i="2"/>
  <c r="G5" i="5"/>
  <c r="N5" i="11"/>
  <c r="H7" i="2"/>
  <c r="C6" i="5"/>
  <c r="H22" i="2"/>
  <c r="E6" i="5"/>
  <c r="D6" i="5"/>
  <c r="H38" i="2"/>
  <c r="G6" i="5"/>
  <c r="N6" i="11"/>
  <c r="J7" i="2"/>
  <c r="C7" i="5"/>
  <c r="J22" i="2"/>
  <c r="E7" i="5"/>
  <c r="D7" i="5"/>
  <c r="J38" i="2"/>
  <c r="G7" i="5"/>
  <c r="N7" i="11"/>
  <c r="L7" i="2"/>
  <c r="C8" i="5"/>
  <c r="L22" i="2"/>
  <c r="E8" i="5"/>
  <c r="D8" i="5"/>
  <c r="L38" i="2"/>
  <c r="G8" i="5"/>
  <c r="N8" i="11"/>
  <c r="O8" i="11"/>
  <c r="N16" i="11"/>
  <c r="F22" i="10"/>
  <c r="F20" i="10"/>
  <c r="F19" i="10"/>
  <c r="F18" i="10"/>
  <c r="F17" i="10"/>
  <c r="F16" i="10"/>
  <c r="F6" i="9"/>
  <c r="J6" i="9"/>
  <c r="P6" i="9"/>
  <c r="E5" i="7"/>
  <c r="F8" i="10"/>
  <c r="B4" i="2"/>
  <c r="B5" i="2"/>
  <c r="F13" i="10"/>
  <c r="B5" i="5"/>
  <c r="B6" i="5"/>
  <c r="B7" i="5"/>
  <c r="B8" i="5"/>
  <c r="B9" i="5"/>
  <c r="B10" i="5"/>
  <c r="B11" i="5"/>
  <c r="B12" i="5"/>
  <c r="B13" i="5"/>
  <c r="X38" i="2"/>
  <c r="B7" i="2"/>
  <c r="G14" i="5"/>
  <c r="F14" i="5"/>
  <c r="B22" i="2"/>
  <c r="F14" i="10"/>
  <c r="D14" i="5"/>
  <c r="X22" i="2"/>
  <c r="E14" i="5"/>
  <c r="D5" i="7"/>
  <c r="F11" i="10"/>
  <c r="C5" i="7"/>
  <c r="F10" i="10"/>
  <c r="Q6" i="9"/>
  <c r="F5" i="7"/>
  <c r="F9" i="10"/>
  <c r="O6" i="9"/>
  <c r="G5" i="7"/>
  <c r="B5" i="7"/>
  <c r="F7" i="10"/>
  <c r="C7" i="2"/>
  <c r="F6" i="10"/>
  <c r="F23" i="10"/>
  <c r="D7" i="2"/>
  <c r="X7" i="2"/>
  <c r="C14" i="5"/>
  <c r="I12" i="5"/>
  <c r="I13" i="5"/>
  <c r="I8" i="5"/>
  <c r="I9" i="5"/>
  <c r="I11" i="5"/>
  <c r="I10" i="5"/>
  <c r="I6" i="5"/>
  <c r="I7" i="5"/>
  <c r="I5" i="5"/>
  <c r="I14" i="5"/>
</calcChain>
</file>

<file path=xl/sharedStrings.xml><?xml version="1.0" encoding="utf-8"?>
<sst xmlns="http://schemas.openxmlformats.org/spreadsheetml/2006/main" count="433" uniqueCount="185">
  <si>
    <t>Special Contract</t>
    <phoneticPr fontId="2" type="noConversion"/>
  </si>
  <si>
    <t xml:space="preserve"> </t>
    <phoneticPr fontId="2" type="noConversion"/>
  </si>
  <si>
    <t>Chuuk and Yap</t>
    <phoneticPr fontId="2" type="noConversion"/>
  </si>
  <si>
    <t>Kosrae</t>
    <phoneticPr fontId="2" type="noConversion"/>
  </si>
  <si>
    <t>x</t>
    <phoneticPr fontId="2" type="noConversion"/>
  </si>
  <si>
    <t>Personnel Listing</t>
  </si>
  <si>
    <t>Travel</t>
  </si>
  <si>
    <t>Activity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</si>
  <si>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</si>
  <si>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</si>
  <si>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</si>
  <si>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</si>
  <si>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</si>
  <si>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</si>
  <si>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</si>
  <si>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</si>
  <si>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</si>
  <si>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</si>
  <si>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</si>
  <si>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Group Life Insurance</t>
  </si>
  <si>
    <t>Total</t>
  </si>
  <si>
    <t>1. Performance items</t>
    <phoneticPr fontId="2" type="noConversion"/>
  </si>
  <si>
    <t>4. Budget Items</t>
    <phoneticPr fontId="2" type="noConversion"/>
  </si>
  <si>
    <t>5. Summary</t>
    <phoneticPr fontId="2" type="noConversion"/>
  </si>
  <si>
    <t xml:space="preserve"> </t>
    <phoneticPr fontId="2" type="noConversion"/>
  </si>
  <si>
    <t>Activity</t>
    <phoneticPr fontId="2" type="noConversion"/>
  </si>
  <si>
    <t>Name</t>
    <phoneticPr fontId="2" type="noConversion"/>
  </si>
  <si>
    <t xml:space="preserve"> Output </t>
  </si>
  <si>
    <t>Objective</t>
  </si>
  <si>
    <t xml:space="preserve">Output </t>
  </si>
  <si>
    <t xml:space="preserve"> Strategic Goal</t>
  </si>
  <si>
    <t xml:space="preserve">Objective 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</si>
  <si>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</si>
  <si>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</si>
  <si>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</si>
  <si>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</si>
  <si>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</si>
  <si>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</si>
  <si>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</si>
  <si>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</si>
  <si>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</si>
  <si>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</si>
  <si>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</si>
  <si>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x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</si>
  <si>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</si>
  <si>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</si>
  <si>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</si>
  <si>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</si>
  <si>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</si>
  <si>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</si>
  <si>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</si>
  <si>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Effective Date of Step Increment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</si>
  <si>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</si>
  <si>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</si>
  <si>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</si>
  <si>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</si>
  <si>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</si>
  <si>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</si>
  <si>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</si>
  <si>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</si>
  <si>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</si>
  <si>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</si>
  <si>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</si>
  <si>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</si>
  <si>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</si>
  <si>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</si>
  <si>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</si>
  <si>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</si>
  <si>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</si>
  <si>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</si>
  <si>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</si>
  <si>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 xml:space="preserve">Strategy/Activity </t>
  </si>
  <si>
    <t>Strategy/Activity</t>
  </si>
  <si>
    <t>Base + Step Incr</t>
  </si>
  <si>
    <t>Health Insurance: Employer Contribution 52%</t>
  </si>
  <si>
    <t>FIXED ASSETS</t>
  </si>
  <si>
    <t>COST</t>
  </si>
  <si>
    <t>Communications</t>
    <phoneticPr fontId="2" type="noConversion"/>
  </si>
  <si>
    <t>Printing</t>
    <phoneticPr fontId="2" type="noConversion"/>
  </si>
  <si>
    <t>Supplies</t>
    <phoneticPr fontId="2" type="noConversion"/>
  </si>
  <si>
    <t>Graduation Costs</t>
    <phoneticPr fontId="2" type="noConversion"/>
  </si>
  <si>
    <t>Unit's Mission Statement</t>
    <phoneticPr fontId="2" type="noConversion"/>
  </si>
  <si>
    <t>Office/Division Name</t>
    <phoneticPr fontId="2" type="noConversion"/>
  </si>
  <si>
    <t xml:space="preserve">Fill in your office or division performance items.  </t>
  </si>
  <si>
    <t>Fill in your Budget Items</t>
  </si>
  <si>
    <t>Personnel</t>
  </si>
  <si>
    <t>Amount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</si>
  <si>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</si>
  <si>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</si>
  <si>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</si>
  <si>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Overtime</t>
    <phoneticPr fontId="2" type="noConversion"/>
  </si>
  <si>
    <t>Staff Travel</t>
    <phoneticPr fontId="2" type="noConversion"/>
  </si>
  <si>
    <t>Membership Dues/Subscriptions</t>
    <phoneticPr fontId="2" type="noConversion"/>
  </si>
  <si>
    <t>College of Micronesia-FSM</t>
  </si>
  <si>
    <t xml:space="preserve">Admissions &amp; Records 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</si>
  <si>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</si>
  <si>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</si>
  <si>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</si>
  <si>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</si>
  <si>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</si>
  <si>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</si>
  <si>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SS tax= 7.5% (not to exceed $2,100 annual)</t>
  </si>
  <si>
    <t>Summary of Strategies with Corresponding Budget</t>
  </si>
  <si>
    <t>Effectiveness and Efficiency of Operations</t>
  </si>
  <si>
    <t xml:space="preserve">Provide institutional support to foster student success and satisfaction
1.  Improved tracking and reporting of student accounts                                                                                              2. Timely processing and payment of student related accounts (refund, work-study payroll, and other auxilliary services)                                                                                                                                                 3. Fair presentation of Financial Statements                                                                                             </t>
  </si>
  <si>
    <t>Update with applicable laws,  regulations and other governing bodies.</t>
  </si>
  <si>
    <t>students</t>
  </si>
  <si>
    <t>reports</t>
  </si>
  <si>
    <t>FY 2016</t>
  </si>
  <si>
    <t>D</t>
  </si>
  <si>
    <t>B</t>
  </si>
  <si>
    <t xml:space="preserve"> </t>
  </si>
  <si>
    <t>C</t>
  </si>
  <si>
    <t>FY 2017</t>
  </si>
  <si>
    <t>A</t>
  </si>
  <si>
    <t>College of Micronesia - FSM</t>
  </si>
  <si>
    <t>Bookstore Auxilliary Enterprise</t>
  </si>
  <si>
    <t>Projected Statement of Revenues and Expenditures</t>
  </si>
  <si>
    <t>Fiscal Year 2017</t>
  </si>
  <si>
    <t>Operating revenue:</t>
  </si>
  <si>
    <t>Sales</t>
  </si>
  <si>
    <t>Less: Cost of Goods Sold</t>
  </si>
  <si>
    <t xml:space="preserve">      Gross Profit</t>
  </si>
  <si>
    <t>Operating Expenses:</t>
  </si>
  <si>
    <t>Salaries</t>
  </si>
  <si>
    <t>Supplies</t>
  </si>
  <si>
    <t>Communication</t>
  </si>
  <si>
    <t>Membership Dues</t>
  </si>
  <si>
    <t>Student activities</t>
  </si>
  <si>
    <t>Staff travel</t>
  </si>
  <si>
    <t>Site Visit</t>
  </si>
  <si>
    <t>Computer</t>
  </si>
  <si>
    <t>License Fee</t>
  </si>
  <si>
    <t>Net Change in Fund Balance</t>
  </si>
  <si>
    <t>Purchases of Inventory</t>
  </si>
  <si>
    <t>1.</t>
  </si>
  <si>
    <t>Purchases (Textbooks)</t>
  </si>
  <si>
    <t>Justification:  The amount requested is to cover the cost of all textbooks and</t>
  </si>
  <si>
    <t>course materials required for classes, including custom published</t>
  </si>
  <si>
    <t>booklets.</t>
  </si>
  <si>
    <t>2.</t>
  </si>
  <si>
    <t>Purchases (Sundries)</t>
  </si>
  <si>
    <t>Justification:  The amount requested is to cover the cost of school/office supplies,</t>
  </si>
  <si>
    <t>snacks and beverages, and college crested/imprinted items.</t>
  </si>
  <si>
    <t>3.</t>
  </si>
  <si>
    <t>Purchases (Clothing)</t>
  </si>
  <si>
    <t>Justification:  The amount requested is for the purchase of college imprinted</t>
  </si>
  <si>
    <t>apparels, backpacks, cups, caps and umbrellas.</t>
  </si>
  <si>
    <t>4.</t>
  </si>
  <si>
    <t>Purchases (Office Supplies)</t>
  </si>
  <si>
    <t>Justification:  The amount requested is for the purchase of college's office supplies</t>
  </si>
  <si>
    <t xml:space="preserve">for the offices and campuses of the college. </t>
  </si>
  <si>
    <t>Total Purchases of Inventory</t>
  </si>
  <si>
    <t>Mark - up for Textbooks at 20%</t>
  </si>
  <si>
    <t>Bookstore Manager</t>
  </si>
  <si>
    <t xml:space="preserve">Bookstore Asst. </t>
  </si>
  <si>
    <t>Utility Worker</t>
  </si>
  <si>
    <t xml:space="preserve">Martin M. </t>
  </si>
  <si>
    <t>Jayleen R.</t>
  </si>
  <si>
    <t>On contract</t>
  </si>
  <si>
    <t>M</t>
  </si>
  <si>
    <t>E</t>
  </si>
  <si>
    <t>BOOKSTORE</t>
  </si>
  <si>
    <t>Bookstore is committed to provide textbooks and school supplies, and good customer service to students and faculty.</t>
  </si>
  <si>
    <t>Provide institutional support to foster student success and satisfaction by providing the textbook needs of the students and faculty</t>
  </si>
  <si>
    <t>To be able to provide the necessary services for the students and faculty</t>
  </si>
  <si>
    <t>Textbooks are available before the start of the semester.</t>
  </si>
  <si>
    <t>To comply with the guidelines on textbook adoptions, ordering and processing of orders of textbooks and school supplies.</t>
  </si>
  <si>
    <t>To provide good customer service at all times.</t>
  </si>
  <si>
    <t>Textbooks are always available to students and faculty.</t>
  </si>
  <si>
    <t>To provide and maintain a self-sufficient operation</t>
  </si>
  <si>
    <t>Updated inventory records</t>
  </si>
  <si>
    <t>On-line inventory records wherein students and faculty can easily access the inventory items</t>
  </si>
  <si>
    <t>Break - even financial operations.</t>
  </si>
  <si>
    <t>Attend conferences to gather new ideas related to bookstore operation</t>
  </si>
  <si>
    <t>Conduct student activities to know more about student needs</t>
  </si>
  <si>
    <t>Update bookstore operation</t>
  </si>
  <si>
    <t>Updated bookstore operaiton</t>
  </si>
  <si>
    <t>Student Activity</t>
  </si>
  <si>
    <t>Software</t>
  </si>
  <si>
    <t>To provide and maintain self-sufficient operation</t>
  </si>
  <si>
    <t>To update bookstore operation</t>
  </si>
  <si>
    <t>Update with applicable laws, regulations and other governing bodies.</t>
  </si>
  <si>
    <t>Expenditure Budget-FY 2017</t>
  </si>
  <si>
    <t>Bookstore /College  Procurement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</si>
</sst>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&quot;$&quot;#,##0"/>
    <numFmt numFmtId="168" formatCode="_(* #,##0_);_(* \(#,##0\);_(* &quot;-&quot;??_);_(@_)"/>
  </numFmts>
  <fonts count="28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9"/>
      <name val="Arial Narrow"/>
      <family val="2"/>
    </font>
    <font>
      <sz val="10"/>
      <name val="Arial Narrow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235">
    <xf numFmtId="0" fontId="0" fillId="0" borderId="0" xfId="0"/>
    <xf numFmtId="9" fontId="0" fillId="0" borderId="0" xfId="3" applyFont="1"/>
    <xf numFmtId="0" fontId="4" fillId="0" borderId="0" xfId="0" applyFont="1"/>
    <xf numFmtId="44" fontId="4" fillId="0" borderId="0" xfId="2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3" fillId="0" borderId="0" xfId="0" applyFont="1"/>
    <xf numFmtId="0" fontId="6" fillId="0" borderId="2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 applyBorder="1"/>
    <xf numFmtId="0" fontId="11" fillId="2" borderId="0" xfId="0" applyFont="1" applyFill="1"/>
    <xf numFmtId="0" fontId="11" fillId="2" borderId="0" xfId="0" applyFont="1" applyFill="1" applyBorder="1"/>
    <xf numFmtId="1" fontId="11" fillId="2" borderId="3" xfId="2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5" fillId="2" borderId="0" xfId="0" applyFont="1" applyFill="1"/>
    <xf numFmtId="0" fontId="11" fillId="2" borderId="3" xfId="0" applyFont="1" applyFill="1" applyBorder="1" applyAlignment="1">
      <alignment horizontal="centerContinuous"/>
    </xf>
    <xf numFmtId="164" fontId="11" fillId="2" borderId="3" xfId="2" applyNumberFormat="1" applyFont="1" applyFill="1" applyBorder="1" applyAlignment="1">
      <alignment horizontal="centerContinuous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0" xfId="0" applyFont="1" applyFill="1" applyBorder="1"/>
    <xf numFmtId="164" fontId="11" fillId="2" borderId="4" xfId="2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4" fontId="6" fillId="0" borderId="7" xfId="2" applyFont="1" applyBorder="1"/>
    <xf numFmtId="0" fontId="12" fillId="4" borderId="8" xfId="0" applyFont="1" applyFill="1" applyBorder="1"/>
    <xf numFmtId="0" fontId="6" fillId="0" borderId="8" xfId="0" applyFont="1" applyBorder="1"/>
    <xf numFmtId="0" fontId="5" fillId="0" borderId="9" xfId="0" applyFont="1" applyBorder="1"/>
    <xf numFmtId="43" fontId="6" fillId="0" borderId="11" xfId="1" applyFont="1" applyBorder="1"/>
    <xf numFmtId="43" fontId="6" fillId="0" borderId="0" xfId="0" applyNumberFormat="1" applyFont="1"/>
    <xf numFmtId="0" fontId="5" fillId="0" borderId="0" xfId="0" applyFont="1" applyBorder="1"/>
    <xf numFmtId="1" fontId="6" fillId="0" borderId="0" xfId="0" applyNumberFormat="1" applyFont="1" applyBorder="1"/>
    <xf numFmtId="0" fontId="6" fillId="2" borderId="0" xfId="0" applyFont="1" applyFill="1"/>
    <xf numFmtId="44" fontId="6" fillId="0" borderId="0" xfId="0" applyNumberFormat="1" applyFont="1"/>
    <xf numFmtId="44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6" fillId="4" borderId="10" xfId="0" applyFont="1" applyFill="1" applyBorder="1"/>
    <xf numFmtId="9" fontId="7" fillId="0" borderId="0" xfId="3" applyFont="1"/>
    <xf numFmtId="9" fontId="5" fillId="0" borderId="0" xfId="3" applyFont="1"/>
    <xf numFmtId="9" fontId="6" fillId="0" borderId="0" xfId="3" applyFont="1"/>
    <xf numFmtId="0" fontId="6" fillId="2" borderId="12" xfId="0" applyFont="1" applyFill="1" applyBorder="1"/>
    <xf numFmtId="0" fontId="7" fillId="0" borderId="0" xfId="0" applyFont="1"/>
    <xf numFmtId="43" fontId="6" fillId="0" borderId="0" xfId="1" applyFont="1"/>
    <xf numFmtId="43" fontId="6" fillId="0" borderId="0" xfId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" xfId="0" applyFont="1" applyFill="1" applyBorder="1"/>
    <xf numFmtId="0" fontId="13" fillId="0" borderId="0" xfId="0" applyFont="1"/>
    <xf numFmtId="44" fontId="13" fillId="0" borderId="0" xfId="2" applyFont="1"/>
    <xf numFmtId="0" fontId="13" fillId="4" borderId="8" xfId="0" applyFont="1" applyFill="1" applyBorder="1"/>
    <xf numFmtId="0" fontId="5" fillId="0" borderId="13" xfId="0" applyFont="1" applyBorder="1"/>
    <xf numFmtId="43" fontId="6" fillId="0" borderId="14" xfId="0" applyNumberFormat="1" applyFont="1" applyBorder="1"/>
    <xf numFmtId="0" fontId="6" fillId="4" borderId="15" xfId="0" applyFont="1" applyFill="1" applyBorder="1"/>
    <xf numFmtId="0" fontId="6" fillId="0" borderId="15" xfId="0" applyFont="1" applyBorder="1"/>
    <xf numFmtId="43" fontId="6" fillId="0" borderId="14" xfId="1" applyFont="1" applyBorder="1"/>
    <xf numFmtId="0" fontId="6" fillId="0" borderId="14" xfId="0" applyFont="1" applyBorder="1"/>
    <xf numFmtId="44" fontId="6" fillId="0" borderId="13" xfId="0" applyNumberFormat="1" applyFont="1" applyBorder="1"/>
    <xf numFmtId="44" fontId="5" fillId="0" borderId="13" xfId="0" applyNumberFormat="1" applyFont="1" applyBorder="1"/>
    <xf numFmtId="44" fontId="5" fillId="0" borderId="16" xfId="0" applyNumberFormat="1" applyFont="1" applyBorder="1"/>
    <xf numFmtId="0" fontId="5" fillId="4" borderId="15" xfId="0" applyFont="1" applyFill="1" applyBorder="1"/>
    <xf numFmtId="43" fontId="5" fillId="0" borderId="14" xfId="1" applyFont="1" applyBorder="1"/>
    <xf numFmtId="43" fontId="5" fillId="0" borderId="13" xfId="1" applyFont="1" applyBorder="1"/>
    <xf numFmtId="43" fontId="5" fillId="4" borderId="15" xfId="1" applyFont="1" applyFill="1" applyBorder="1"/>
    <xf numFmtId="43" fontId="6" fillId="0" borderId="1" xfId="1" applyFont="1" applyBorder="1"/>
    <xf numFmtId="43" fontId="11" fillId="2" borderId="3" xfId="1" applyFont="1" applyFill="1" applyBorder="1" applyAlignment="1">
      <alignment horizontal="centerContinuous"/>
    </xf>
    <xf numFmtId="43" fontId="11" fillId="2" borderId="6" xfId="1" applyFont="1" applyFill="1" applyBorder="1" applyAlignment="1">
      <alignment horizontal="center"/>
    </xf>
    <xf numFmtId="43" fontId="12" fillId="0" borderId="17" xfId="1" applyFont="1" applyBorder="1"/>
    <xf numFmtId="43" fontId="6" fillId="0" borderId="0" xfId="1" applyFont="1" applyBorder="1"/>
    <xf numFmtId="43" fontId="13" fillId="0" borderId="17" xfId="1" applyFont="1" applyBorder="1"/>
    <xf numFmtId="43" fontId="6" fillId="0" borderId="1" xfId="1" applyFont="1" applyFill="1" applyBorder="1"/>
    <xf numFmtId="43" fontId="11" fillId="2" borderId="3" xfId="1" applyFont="1" applyFill="1" applyBorder="1" applyAlignment="1">
      <alignment horizontal="left"/>
    </xf>
    <xf numFmtId="43" fontId="11" fillId="2" borderId="5" xfId="1" applyFont="1" applyFill="1" applyBorder="1" applyAlignment="1">
      <alignment horizontal="center"/>
    </xf>
    <xf numFmtId="43" fontId="6" fillId="0" borderId="13" xfId="0" applyNumberFormat="1" applyFont="1" applyBorder="1"/>
    <xf numFmtId="164" fontId="11" fillId="3" borderId="12" xfId="2" applyNumberFormat="1" applyFont="1" applyFill="1" applyBorder="1" applyAlignment="1">
      <alignment horizontal="center"/>
    </xf>
    <xf numFmtId="43" fontId="6" fillId="0" borderId="13" xfId="1" applyFont="1" applyBorder="1"/>
    <xf numFmtId="9" fontId="6" fillId="0" borderId="0" xfId="3" applyFont="1" applyBorder="1"/>
    <xf numFmtId="0" fontId="0" fillId="0" borderId="0" xfId="0" applyBorder="1"/>
    <xf numFmtId="44" fontId="4" fillId="0" borderId="0" xfId="2" applyFont="1" applyBorder="1"/>
    <xf numFmtId="0" fontId="4" fillId="2" borderId="5" xfId="0" applyFont="1" applyFill="1" applyBorder="1"/>
    <xf numFmtId="44" fontId="15" fillId="2" borderId="12" xfId="2" applyFont="1" applyFill="1" applyBorder="1" applyAlignment="1">
      <alignment horizontal="center"/>
    </xf>
    <xf numFmtId="44" fontId="15" fillId="2" borderId="6" xfId="2" applyFont="1" applyFill="1" applyBorder="1" applyAlignment="1">
      <alignment horizontal="center"/>
    </xf>
    <xf numFmtId="0" fontId="15" fillId="2" borderId="18" xfId="0" applyFont="1" applyFill="1" applyBorder="1"/>
    <xf numFmtId="44" fontId="15" fillId="2" borderId="1" xfId="2" applyFont="1" applyFill="1" applyBorder="1" applyAlignment="1">
      <alignment horizontal="center"/>
    </xf>
    <xf numFmtId="44" fontId="15" fillId="2" borderId="19" xfId="2" applyFont="1" applyFill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5" fontId="4" fillId="0" borderId="2" xfId="2" applyNumberFormat="1" applyFont="1" applyBorder="1"/>
    <xf numFmtId="0" fontId="15" fillId="0" borderId="2" xfId="0" applyNumberFormat="1" applyFont="1" applyBorder="1" applyAlignment="1">
      <alignment horizontal="center"/>
    </xf>
    <xf numFmtId="0" fontId="15" fillId="0" borderId="2" xfId="0" applyFont="1" applyBorder="1"/>
    <xf numFmtId="43" fontId="13" fillId="0" borderId="0" xfId="1" applyFont="1"/>
    <xf numFmtId="0" fontId="6" fillId="0" borderId="0" xfId="0" applyFont="1" applyAlignment="1">
      <alignment horizontal="right"/>
    </xf>
    <xf numFmtId="44" fontId="6" fillId="0" borderId="0" xfId="2" applyFont="1"/>
    <xf numFmtId="0" fontId="5" fillId="2" borderId="0" xfId="0" applyFont="1" applyFill="1" applyAlignment="1"/>
    <xf numFmtId="44" fontId="13" fillId="0" borderId="0" xfId="2" applyFont="1" applyAlignment="1">
      <alignment horizontal="right"/>
    </xf>
    <xf numFmtId="14" fontId="13" fillId="0" borderId="0" xfId="0" applyNumberFormat="1" applyFont="1"/>
    <xf numFmtId="0" fontId="13" fillId="0" borderId="0" xfId="0" applyNumberFormat="1" applyFont="1" applyAlignment="1">
      <alignment horizontal="right"/>
    </xf>
    <xf numFmtId="43" fontId="13" fillId="0" borderId="0" xfId="1" applyFont="1" applyAlignment="1">
      <alignment horizontal="right"/>
    </xf>
    <xf numFmtId="0" fontId="5" fillId="5" borderId="20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4" fontId="13" fillId="0" borderId="0" xfId="2" applyFont="1" applyBorder="1"/>
    <xf numFmtId="44" fontId="6" fillId="0" borderId="0" xfId="2" applyFont="1" applyBorder="1"/>
    <xf numFmtId="44" fontId="13" fillId="6" borderId="0" xfId="2" applyFont="1" applyFill="1" applyBorder="1" applyAlignment="1">
      <alignment horizontal="right"/>
    </xf>
    <xf numFmtId="43" fontId="5" fillId="0" borderId="13" xfId="0" applyNumberFormat="1" applyFont="1" applyBorder="1"/>
    <xf numFmtId="44" fontId="5" fillId="0" borderId="13" xfId="2" applyFont="1" applyBorder="1" applyAlignment="1">
      <alignment horizontal="right"/>
    </xf>
    <xf numFmtId="0" fontId="6" fillId="0" borderId="2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8" xfId="0" applyFont="1" applyBorder="1"/>
    <xf numFmtId="0" fontId="0" fillId="0" borderId="8" xfId="0" applyBorder="1"/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left"/>
    </xf>
    <xf numFmtId="0" fontId="7" fillId="0" borderId="0" xfId="0" applyFont="1" applyFill="1" applyBorder="1"/>
    <xf numFmtId="167" fontId="4" fillId="0" borderId="2" xfId="2" applyNumberFormat="1" applyFont="1" applyBorder="1"/>
    <xf numFmtId="167" fontId="15" fillId="0" borderId="2" xfId="2" applyNumberFormat="1" applyFont="1" applyBorder="1"/>
    <xf numFmtId="167" fontId="4" fillId="0" borderId="2" xfId="1" applyNumberFormat="1" applyFont="1" applyBorder="1"/>
    <xf numFmtId="167" fontId="15" fillId="0" borderId="2" xfId="1" applyNumberFormat="1" applyFont="1" applyBorder="1"/>
    <xf numFmtId="44" fontId="0" fillId="0" borderId="0" xfId="0" applyNumberFormat="1"/>
    <xf numFmtId="164" fontId="0" fillId="0" borderId="0" xfId="0" applyNumberFormat="1"/>
    <xf numFmtId="0" fontId="6" fillId="0" borderId="24" xfId="0" applyFont="1" applyBorder="1" applyAlignment="1">
      <alignment horizontal="left" wrapText="1"/>
    </xf>
    <xf numFmtId="0" fontId="6" fillId="0" borderId="20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43" fontId="0" fillId="0" borderId="0" xfId="1" applyFont="1"/>
    <xf numFmtId="43" fontId="0" fillId="0" borderId="2" xfId="1" applyFont="1" applyBorder="1"/>
    <xf numFmtId="0" fontId="6" fillId="0" borderId="5" xfId="0" applyFont="1" applyBorder="1" applyAlignment="1">
      <alignment horizontal="left"/>
    </xf>
    <xf numFmtId="43" fontId="0" fillId="0" borderId="4" xfId="1" applyFont="1" applyBorder="1"/>
    <xf numFmtId="0" fontId="6" fillId="0" borderId="20" xfId="0" applyFont="1" applyFill="1" applyBorder="1" applyAlignment="1">
      <alignment horizontal="left" indent="6"/>
    </xf>
    <xf numFmtId="0" fontId="0" fillId="0" borderId="3" xfId="0" applyBorder="1"/>
    <xf numFmtId="0" fontId="6" fillId="0" borderId="20" xfId="0" applyFont="1" applyBorder="1" applyAlignment="1">
      <alignment vertical="top" wrapText="1"/>
    </xf>
    <xf numFmtId="0" fontId="0" fillId="0" borderId="3" xfId="0" applyBorder="1" applyAlignment="1">
      <alignment horizontal="left"/>
    </xf>
    <xf numFmtId="43" fontId="0" fillId="0" borderId="0" xfId="0" applyNumberFormat="1"/>
    <xf numFmtId="0" fontId="6" fillId="0" borderId="2" xfId="0" applyFont="1" applyBorder="1" applyAlignment="1">
      <alignment horizontal="left" indent="6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/>
    <xf numFmtId="43" fontId="16" fillId="0" borderId="1" xfId="1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43" fontId="16" fillId="0" borderId="1" xfId="1" applyFont="1" applyBorder="1"/>
    <xf numFmtId="14" fontId="16" fillId="0" borderId="0" xfId="0" applyNumberFormat="1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0" fontId="18" fillId="0" borderId="0" xfId="0" applyFont="1"/>
    <xf numFmtId="44" fontId="19" fillId="0" borderId="13" xfId="2" applyFont="1" applyFill="1" applyBorder="1"/>
    <xf numFmtId="43" fontId="19" fillId="0" borderId="13" xfId="1" applyFont="1" applyBorder="1"/>
    <xf numFmtId="44" fontId="19" fillId="0" borderId="0" xfId="0" applyNumberFormat="1" applyFont="1"/>
    <xf numFmtId="0" fontId="19" fillId="0" borderId="0" xfId="0" applyFont="1"/>
    <xf numFmtId="0" fontId="6" fillId="0" borderId="0" xfId="0" applyFont="1" applyAlignment="1">
      <alignment horizontal="center"/>
    </xf>
    <xf numFmtId="43" fontId="13" fillId="0" borderId="0" xfId="2" applyNumberFormat="1" applyFont="1" applyBorder="1"/>
    <xf numFmtId="43" fontId="13" fillId="6" borderId="0" xfId="2" applyNumberFormat="1" applyFont="1" applyFill="1" applyBorder="1" applyAlignment="1">
      <alignment horizontal="right"/>
    </xf>
    <xf numFmtId="0" fontId="21" fillId="0" borderId="0" xfId="4"/>
    <xf numFmtId="0" fontId="22" fillId="0" borderId="0" xfId="4" applyFont="1" applyAlignment="1">
      <alignment horizontal="center"/>
    </xf>
    <xf numFmtId="0" fontId="22" fillId="0" borderId="0" xfId="4" applyFont="1" applyFill="1" applyAlignment="1">
      <alignment horizontal="center"/>
    </xf>
    <xf numFmtId="0" fontId="16" fillId="0" borderId="0" xfId="4" applyFont="1"/>
    <xf numFmtId="0" fontId="16" fillId="0" borderId="0" xfId="4" applyFont="1" applyBorder="1"/>
    <xf numFmtId="0" fontId="22" fillId="0" borderId="1" xfId="4" applyFont="1" applyFill="1" applyBorder="1" applyAlignment="1">
      <alignment horizontal="center"/>
    </xf>
    <xf numFmtId="0" fontId="22" fillId="0" borderId="0" xfId="4" applyFont="1"/>
    <xf numFmtId="0" fontId="16" fillId="0" borderId="0" xfId="4" applyFont="1" applyFill="1" applyBorder="1"/>
    <xf numFmtId="0" fontId="16" fillId="0" borderId="0" xfId="4" applyFont="1" applyBorder="1" applyAlignment="1">
      <alignment horizontal="left"/>
    </xf>
    <xf numFmtId="168" fontId="16" fillId="0" borderId="0" xfId="5" applyNumberFormat="1" applyFont="1" applyFill="1" applyBorder="1" applyAlignment="1">
      <alignment horizontal="right"/>
    </xf>
    <xf numFmtId="168" fontId="16" fillId="0" borderId="1" xfId="5" applyNumberFormat="1" applyFont="1" applyFill="1" applyBorder="1" applyAlignment="1">
      <alignment horizontal="right"/>
    </xf>
    <xf numFmtId="168" fontId="22" fillId="0" borderId="3" xfId="5" applyNumberFormat="1" applyFont="1" applyFill="1" applyBorder="1"/>
    <xf numFmtId="0" fontId="22" fillId="0" borderId="0" xfId="4" applyFont="1" applyBorder="1" applyAlignment="1">
      <alignment horizontal="left"/>
    </xf>
    <xf numFmtId="168" fontId="16" fillId="0" borderId="0" xfId="5" applyNumberFormat="1" applyFont="1" applyFill="1" applyBorder="1"/>
    <xf numFmtId="0" fontId="16" fillId="0" borderId="0" xfId="4" applyFont="1" applyFill="1" applyBorder="1" applyAlignment="1">
      <alignment horizontal="left"/>
    </xf>
    <xf numFmtId="168" fontId="16" fillId="0" borderId="0" xfId="5" applyNumberFormat="1" applyFont="1" applyFill="1"/>
    <xf numFmtId="0" fontId="23" fillId="0" borderId="0" xfId="4" applyFont="1"/>
    <xf numFmtId="168" fontId="16" fillId="0" borderId="1" xfId="5" applyNumberFormat="1" applyFont="1" applyFill="1" applyBorder="1"/>
    <xf numFmtId="0" fontId="22" fillId="0" borderId="0" xfId="4" applyFont="1" applyFill="1" applyBorder="1" applyAlignment="1">
      <alignment horizontal="left"/>
    </xf>
    <xf numFmtId="168" fontId="22" fillId="0" borderId="9" xfId="5" applyNumberFormat="1" applyFont="1" applyFill="1" applyBorder="1"/>
    <xf numFmtId="0" fontId="16" fillId="0" borderId="0" xfId="4" applyFont="1" applyFill="1"/>
    <xf numFmtId="0" fontId="21" fillId="0" borderId="0" xfId="4" applyBorder="1"/>
    <xf numFmtId="49" fontId="22" fillId="0" borderId="0" xfId="4" applyNumberFormat="1" applyFont="1" applyFill="1" applyAlignment="1">
      <alignment horizontal="left"/>
    </xf>
    <xf numFmtId="168" fontId="22" fillId="0" borderId="0" xfId="5" applyNumberFormat="1" applyFont="1" applyFill="1" applyBorder="1"/>
    <xf numFmtId="0" fontId="22" fillId="0" borderId="0" xfId="4" applyFont="1" applyFill="1"/>
    <xf numFmtId="49" fontId="16" fillId="0" borderId="0" xfId="4" applyNumberFormat="1" applyFont="1" applyFill="1"/>
    <xf numFmtId="0" fontId="21" fillId="0" borderId="0" xfId="4" applyFill="1" applyBorder="1"/>
    <xf numFmtId="0" fontId="21" fillId="0" borderId="0" xfId="4" applyFill="1"/>
    <xf numFmtId="49" fontId="22" fillId="0" borderId="0" xfId="4" quotePrefix="1" applyNumberFormat="1" applyFont="1" applyFill="1" applyAlignment="1">
      <alignment horizontal="left"/>
    </xf>
    <xf numFmtId="0" fontId="21" fillId="0" borderId="1" xfId="4" applyFill="1" applyBorder="1"/>
    <xf numFmtId="164" fontId="22" fillId="0" borderId="9" xfId="6" applyNumberFormat="1" applyFont="1" applyFill="1" applyBorder="1"/>
    <xf numFmtId="49" fontId="20" fillId="0" borderId="0" xfId="4" applyNumberFormat="1" applyFont="1"/>
    <xf numFmtId="164" fontId="24" fillId="0" borderId="25" xfId="6" applyNumberFormat="1" applyFont="1" applyBorder="1"/>
    <xf numFmtId="49" fontId="21" fillId="0" borderId="0" xfId="4" applyNumberFormat="1"/>
    <xf numFmtId="0" fontId="25" fillId="0" borderId="0" xfId="0" applyFont="1" applyBorder="1"/>
    <xf numFmtId="0" fontId="25" fillId="0" borderId="0" xfId="0" applyFont="1" applyFill="1"/>
    <xf numFmtId="0" fontId="26" fillId="0" borderId="0" xfId="0" applyFont="1" applyBorder="1"/>
    <xf numFmtId="168" fontId="16" fillId="0" borderId="0" xfId="5" applyNumberFormat="1" applyFont="1" applyBorder="1"/>
    <xf numFmtId="15" fontId="27" fillId="0" borderId="0" xfId="0" applyNumberFormat="1" applyFont="1" applyBorder="1"/>
    <xf numFmtId="49" fontId="6" fillId="0" borderId="0" xfId="0" applyNumberFormat="1" applyFont="1" applyBorder="1" applyAlignment="1">
      <alignment horizontal="left" wrapText="1"/>
    </xf>
    <xf numFmtId="43" fontId="21" fillId="0" borderId="0" xfId="4" applyNumberFormat="1" applyBorder="1"/>
    <xf numFmtId="168" fontId="16" fillId="0" borderId="0" xfId="4" applyNumberFormat="1" applyFont="1"/>
    <xf numFmtId="49" fontId="6" fillId="0" borderId="20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49" fontId="6" fillId="0" borderId="24" xfId="0" applyNumberFormat="1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9" fillId="2" borderId="13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9" fillId="0" borderId="20" xfId="0" applyNumberFormat="1" applyFont="1" applyFill="1" applyBorder="1" applyAlignment="1">
      <alignment horizontal="center" vertical="top" wrapText="1"/>
    </xf>
    <xf numFmtId="0" fontId="19" fillId="0" borderId="3" xfId="0" applyNumberFormat="1" applyFont="1" applyFill="1" applyBorder="1" applyAlignment="1">
      <alignment horizontal="center" vertical="top" wrapText="1"/>
    </xf>
    <xf numFmtId="0" fontId="5" fillId="0" borderId="21" xfId="0" applyFont="1" applyBorder="1" applyAlignment="1">
      <alignment horizontal="left" indent="1"/>
    </xf>
    <xf numFmtId="0" fontId="6" fillId="0" borderId="2" xfId="0" applyFont="1" applyBorder="1" applyAlignment="1">
      <alignment horizontal="left" wrapText="1"/>
    </xf>
    <xf numFmtId="0" fontId="22" fillId="0" borderId="0" xfId="4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44" fontId="14" fillId="0" borderId="0" xfId="2" applyFont="1" applyBorder="1" applyAlignment="1">
      <alignment horizontal="left"/>
    </xf>
    <xf numFmtId="0" fontId="6" fillId="0" borderId="18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6%20Budget/2016%20Budget/AS%20411%20booksto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exp"/>
      <sheetName val="salaries"/>
      <sheetName val="benefits"/>
      <sheetName val="just"/>
      <sheetName val="bud category"/>
      <sheetName val="perf_tracdat"/>
      <sheetName val="perf_allo"/>
    </sheetNames>
    <sheetDataSet>
      <sheetData sheetId="0"/>
      <sheetData sheetId="1"/>
      <sheetData sheetId="2"/>
      <sheetData sheetId="3">
        <row r="25">
          <cell r="C25">
            <v>500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6" sqref="B6"/>
    </sheetView>
  </sheetViews>
  <sheetFormatPr defaultColWidth="8.85546875" defaultRowHeight="15"/>
  <cols>
    <col min="1" max="1" width="19.42578125" style="6" customWidth="1"/>
    <col min="2" max="5" width="8.85546875" style="6"/>
    <col min="6" max="6" width="12.7109375" style="6" customWidth="1"/>
    <col min="7" max="11" width="8.85546875" style="6"/>
  </cols>
  <sheetData>
    <row r="1" spans="1:6" ht="20.25">
      <c r="A1" s="9" t="s">
        <v>57</v>
      </c>
      <c r="B1" s="8"/>
      <c r="C1" s="8"/>
      <c r="D1" s="8"/>
      <c r="E1" s="8"/>
      <c r="F1" s="8"/>
    </row>
    <row r="2" spans="1:6">
      <c r="A2" s="5" t="s">
        <v>21</v>
      </c>
      <c r="B2" s="6" t="s">
        <v>83</v>
      </c>
    </row>
    <row r="3" spans="1:6">
      <c r="A3" s="5"/>
    </row>
    <row r="4" spans="1:6">
      <c r="A4" s="5" t="s">
        <v>53</v>
      </c>
      <c r="B4" s="6" t="s">
        <v>54</v>
      </c>
    </row>
    <row r="5" spans="1:6">
      <c r="A5" s="5"/>
    </row>
    <row r="6" spans="1:6">
      <c r="A6" s="5" t="s">
        <v>69</v>
      </c>
      <c r="B6" s="6" t="s">
        <v>15</v>
      </c>
    </row>
    <row r="7" spans="1:6">
      <c r="A7" s="5"/>
    </row>
    <row r="8" spans="1:6">
      <c r="A8" s="5" t="s">
        <v>22</v>
      </c>
      <c r="B8" s="6" t="s">
        <v>84</v>
      </c>
    </row>
    <row r="9" spans="1:6">
      <c r="A9" s="5"/>
    </row>
    <row r="10" spans="1:6">
      <c r="A10" s="5" t="s">
        <v>23</v>
      </c>
      <c r="B10" s="6" t="s">
        <v>49</v>
      </c>
    </row>
    <row r="33" ht="16.5" customHeight="1"/>
    <row r="34" ht="22.5" customHeight="1"/>
    <row r="35" ht="19.5" customHeight="1"/>
    <row r="36" ht="21" customHeight="1"/>
    <row r="37" ht="19.5" customHeight="1"/>
  </sheetData>
  <phoneticPr fontId="2" type="noConversion"/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L22" sqref="K22:L22"/>
    </sheetView>
  </sheetViews>
  <sheetFormatPr defaultRowHeight="15"/>
  <cols>
    <col min="1" max="1" width="17.28515625" customWidth="1"/>
    <col min="14" max="14" width="11.5703125" style="137" bestFit="1" customWidth="1"/>
    <col min="15" max="15" width="10.5703125" bestFit="1" customWidth="1"/>
  </cols>
  <sheetData>
    <row r="1" spans="1:16">
      <c r="A1" t="s">
        <v>102</v>
      </c>
    </row>
    <row r="3" spans="1:16" ht="90.75" customHeight="1">
      <c r="A3" s="136" t="s">
        <v>30</v>
      </c>
      <c r="B3" s="143"/>
      <c r="C3" s="218" t="s">
        <v>104</v>
      </c>
      <c r="D3" s="219"/>
      <c r="E3" s="219"/>
      <c r="F3" s="219"/>
      <c r="G3" s="219"/>
      <c r="H3" s="219"/>
      <c r="I3" s="219"/>
      <c r="J3" s="219"/>
      <c r="K3" s="219"/>
      <c r="L3" s="219"/>
      <c r="M3" s="220"/>
      <c r="N3" s="138" t="s">
        <v>48</v>
      </c>
    </row>
    <row r="4" spans="1:16" ht="15.75" customHeight="1">
      <c r="A4" s="129" t="s">
        <v>28</v>
      </c>
      <c r="B4" s="130">
        <v>1</v>
      </c>
      <c r="C4" s="226" t="s">
        <v>165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38"/>
    </row>
    <row r="5" spans="1:16" ht="15" customHeight="1">
      <c r="A5" s="131" t="s">
        <v>72</v>
      </c>
      <c r="B5" s="132">
        <v>1.1000000000000001</v>
      </c>
      <c r="C5" s="219" t="s">
        <v>166</v>
      </c>
      <c r="D5" s="219"/>
      <c r="E5" s="219"/>
      <c r="F5" s="219"/>
      <c r="G5" s="219"/>
      <c r="H5" s="219"/>
      <c r="I5" s="219"/>
      <c r="J5" s="219"/>
      <c r="K5" s="219"/>
      <c r="L5" s="219"/>
      <c r="M5" s="111"/>
      <c r="N5" s="138">
        <f>+'Activity Cost'!H5</f>
        <v>6485.5036060000002</v>
      </c>
    </row>
    <row r="6" spans="1:16" ht="15" customHeight="1">
      <c r="A6" s="119" t="s">
        <v>72</v>
      </c>
      <c r="B6" s="133">
        <v>1.2</v>
      </c>
      <c r="C6" s="207" t="s">
        <v>167</v>
      </c>
      <c r="D6" s="208"/>
      <c r="E6" s="208"/>
      <c r="F6" s="208"/>
      <c r="G6" s="208"/>
      <c r="H6" s="208"/>
      <c r="I6" s="208"/>
      <c r="J6" s="208"/>
      <c r="K6" s="208"/>
      <c r="L6" s="208"/>
      <c r="M6" s="209"/>
      <c r="N6" s="138">
        <f>+'Activity Cost'!H6</f>
        <v>6485.5036060000002</v>
      </c>
    </row>
    <row r="7" spans="1:16" ht="15" customHeight="1">
      <c r="A7" s="119" t="s">
        <v>72</v>
      </c>
      <c r="B7" s="133">
        <v>1.3</v>
      </c>
      <c r="C7" s="210" t="s">
        <v>168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138">
        <f>+'Activity Cost'!H7</f>
        <v>11002.223018000001</v>
      </c>
    </row>
    <row r="8" spans="1:16" ht="15" customHeight="1">
      <c r="A8" s="119" t="s">
        <v>72</v>
      </c>
      <c r="B8" s="133">
        <v>1.4</v>
      </c>
      <c r="C8" s="207" t="s">
        <v>172</v>
      </c>
      <c r="D8" s="208"/>
      <c r="E8" s="208"/>
      <c r="F8" s="208"/>
      <c r="G8" s="208"/>
      <c r="H8" s="208"/>
      <c r="I8" s="208"/>
      <c r="J8" s="208"/>
      <c r="K8" s="208"/>
      <c r="L8" s="209"/>
      <c r="M8" s="204"/>
      <c r="N8" s="138">
        <f>+'Activity Cost'!H8</f>
        <v>6473.0117740000005</v>
      </c>
      <c r="O8" s="145">
        <f>SUM(N5:N8)</f>
        <v>30446.242004</v>
      </c>
      <c r="P8" t="s">
        <v>106</v>
      </c>
    </row>
    <row r="9" spans="1:16" ht="15" customHeight="1">
      <c r="A9" s="134" t="s">
        <v>31</v>
      </c>
      <c r="B9" s="128">
        <v>2</v>
      </c>
      <c r="C9" s="207" t="s">
        <v>103</v>
      </c>
      <c r="D9" s="208"/>
      <c r="E9" s="208"/>
      <c r="F9" s="208"/>
      <c r="G9" s="208"/>
      <c r="H9" s="208"/>
      <c r="I9" s="208"/>
      <c r="J9" s="208"/>
      <c r="K9" s="208"/>
      <c r="L9" s="208"/>
      <c r="M9" s="209"/>
      <c r="N9" s="138"/>
    </row>
    <row r="10" spans="1:16" ht="15" customHeight="1">
      <c r="A10" s="119" t="s">
        <v>71</v>
      </c>
      <c r="B10" s="132">
        <v>2.1</v>
      </c>
      <c r="C10" s="211" t="s">
        <v>180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3"/>
      <c r="N10" s="138">
        <f>+'Activity Cost'!H9</f>
        <v>13104.71485</v>
      </c>
    </row>
    <row r="11" spans="1:16">
      <c r="A11" s="119" t="s">
        <v>71</v>
      </c>
      <c r="B11" s="133">
        <v>2.2000000000000002</v>
      </c>
      <c r="C11" s="232" t="s">
        <v>171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4"/>
      <c r="N11" s="138">
        <f>+'Activity Cost'!H10</f>
        <v>17917.601060000001</v>
      </c>
      <c r="O11" s="145">
        <f>+N11+N10</f>
        <v>31022.315910000001</v>
      </c>
    </row>
    <row r="12" spans="1:16">
      <c r="A12" s="135" t="s">
        <v>28</v>
      </c>
      <c r="B12" s="133">
        <v>3</v>
      </c>
      <c r="C12" s="211" t="s">
        <v>181</v>
      </c>
      <c r="D12" s="212"/>
      <c r="E12" s="212"/>
      <c r="F12" s="212"/>
      <c r="G12" s="212"/>
      <c r="H12" s="212"/>
      <c r="I12" s="212"/>
      <c r="J12" s="212"/>
      <c r="K12" s="212"/>
      <c r="L12" s="212"/>
      <c r="M12" s="213"/>
      <c r="N12" s="138"/>
    </row>
    <row r="13" spans="1:16">
      <c r="A13" s="119" t="s">
        <v>71</v>
      </c>
      <c r="B13" s="133">
        <v>3.1</v>
      </c>
      <c r="C13" s="207" t="s">
        <v>174</v>
      </c>
      <c r="D13" s="208"/>
      <c r="E13" s="208"/>
      <c r="F13" s="208"/>
      <c r="G13" s="208"/>
      <c r="H13" s="208"/>
      <c r="I13" s="208"/>
      <c r="J13" s="208"/>
      <c r="K13" s="208"/>
      <c r="L13" s="208"/>
      <c r="M13" s="209"/>
      <c r="N13" s="138">
        <f>+'Activity Cost'!H11</f>
        <v>7531.7030759999998</v>
      </c>
    </row>
    <row r="14" spans="1:16">
      <c r="A14" s="119" t="s">
        <v>71</v>
      </c>
      <c r="B14" s="133">
        <v>3.2</v>
      </c>
      <c r="C14" s="211" t="s">
        <v>175</v>
      </c>
      <c r="D14" s="212"/>
      <c r="E14" s="212"/>
      <c r="F14" s="212"/>
      <c r="G14" s="212"/>
      <c r="H14" s="212"/>
      <c r="I14" s="212"/>
      <c r="J14" s="212"/>
      <c r="K14" s="212"/>
      <c r="L14" s="212"/>
      <c r="M14" s="213"/>
      <c r="N14" s="138">
        <f>+'Activity Cost'!H12</f>
        <v>8431.7030759999998</v>
      </c>
    </row>
    <row r="15" spans="1:16" ht="15" customHeight="1">
      <c r="A15" s="119" t="s">
        <v>71</v>
      </c>
      <c r="B15" s="139">
        <v>3.3</v>
      </c>
      <c r="C15" s="207" t="s">
        <v>182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9"/>
      <c r="N15" s="140">
        <f>+'Activity Cost'!H13</f>
        <v>7522.0974540000007</v>
      </c>
      <c r="O15" s="145">
        <f>SUM(N13:N15)</f>
        <v>23485.503605999998</v>
      </c>
      <c r="P15" t="s">
        <v>107</v>
      </c>
    </row>
    <row r="16" spans="1:16" ht="15" customHeight="1">
      <c r="A16" s="141" t="s">
        <v>20</v>
      </c>
      <c r="B16" s="144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38">
        <f>SUM(N5:N15)</f>
        <v>84954.061520000017</v>
      </c>
    </row>
  </sheetData>
  <mergeCells count="13">
    <mergeCell ref="C3:M3"/>
    <mergeCell ref="C9:M9"/>
    <mergeCell ref="C10:M10"/>
    <mergeCell ref="C4:M4"/>
    <mergeCell ref="C6:M6"/>
    <mergeCell ref="C7:M7"/>
    <mergeCell ref="C5:L5"/>
    <mergeCell ref="C8:L8"/>
    <mergeCell ref="C13:M13"/>
    <mergeCell ref="C15:M15"/>
    <mergeCell ref="C14:M14"/>
    <mergeCell ref="C11:M11"/>
    <mergeCell ref="C12:M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7"/>
  <sheetViews>
    <sheetView workbookViewId="0">
      <selection activeCell="L23" sqref="L23"/>
    </sheetView>
  </sheetViews>
  <sheetFormatPr defaultColWidth="8.85546875" defaultRowHeight="15"/>
  <cols>
    <col min="1" max="1" width="18.42578125" style="6" customWidth="1"/>
    <col min="2" max="2" width="6.42578125" style="6" customWidth="1"/>
    <col min="3" max="8" width="8.85546875" style="6"/>
    <col min="9" max="9" width="9.140625" style="6" customWidth="1"/>
    <col min="10" max="11" width="8.85546875" style="6"/>
    <col min="12" max="12" width="8.85546875" style="6" customWidth="1"/>
    <col min="13" max="13" width="34" style="6" hidden="1" customWidth="1"/>
  </cols>
  <sheetData>
    <row r="2" spans="1:14" ht="23.25" customHeight="1" thickBot="1">
      <c r="A2" s="214" t="s">
        <v>42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5"/>
      <c r="N2" s="113"/>
    </row>
    <row r="3" spans="1:14" ht="18.75" customHeight="1" thickTop="1">
      <c r="A3" s="216" t="s">
        <v>82</v>
      </c>
      <c r="B3" s="217"/>
      <c r="C3" s="225" t="s">
        <v>162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112"/>
    </row>
    <row r="4" spans="1:14" ht="45.75" customHeight="1">
      <c r="A4" s="221" t="s">
        <v>81</v>
      </c>
      <c r="B4" s="222"/>
      <c r="C4" s="223" t="s">
        <v>163</v>
      </c>
      <c r="D4" s="224"/>
      <c r="E4" s="224"/>
      <c r="F4" s="224"/>
      <c r="G4" s="224"/>
      <c r="H4" s="224"/>
      <c r="I4" s="224"/>
      <c r="J4" s="224"/>
      <c r="K4" s="224"/>
      <c r="L4" s="224"/>
      <c r="M4" s="127"/>
      <c r="N4" s="112"/>
    </row>
    <row r="5" spans="1:14" ht="36" customHeight="1">
      <c r="A5" s="114" t="s">
        <v>30</v>
      </c>
      <c r="B5" s="115">
        <v>1</v>
      </c>
      <c r="C5" s="218" t="s">
        <v>164</v>
      </c>
      <c r="D5" s="219"/>
      <c r="E5" s="219"/>
      <c r="F5" s="219"/>
      <c r="G5" s="219"/>
      <c r="H5" s="219"/>
      <c r="I5" s="219"/>
      <c r="J5" s="219"/>
      <c r="K5" s="219"/>
      <c r="L5" s="220"/>
      <c r="M5" s="111"/>
      <c r="N5" s="10"/>
    </row>
    <row r="6" spans="1:14" ht="27.75" customHeight="1">
      <c r="A6" s="116" t="s">
        <v>28</v>
      </c>
      <c r="B6" s="117">
        <v>1</v>
      </c>
      <c r="C6" s="226" t="s">
        <v>165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112"/>
    </row>
    <row r="7" spans="1:14">
      <c r="A7" s="11" t="s">
        <v>72</v>
      </c>
      <c r="B7" s="11">
        <v>1.1000000000000001</v>
      </c>
      <c r="C7" s="219" t="s">
        <v>166</v>
      </c>
      <c r="D7" s="219"/>
      <c r="E7" s="219"/>
      <c r="F7" s="219"/>
      <c r="G7" s="219"/>
      <c r="H7" s="219"/>
      <c r="I7" s="219"/>
      <c r="J7" s="219"/>
      <c r="K7" s="219"/>
      <c r="L7" s="219"/>
      <c r="M7" s="111"/>
      <c r="N7" s="112"/>
    </row>
    <row r="8" spans="1:14" ht="31.5" customHeight="1">
      <c r="A8" s="11" t="s">
        <v>72</v>
      </c>
      <c r="B8" s="110">
        <v>1.2</v>
      </c>
      <c r="C8" s="207" t="s">
        <v>167</v>
      </c>
      <c r="D8" s="208"/>
      <c r="E8" s="208"/>
      <c r="F8" s="208"/>
      <c r="G8" s="208"/>
      <c r="H8" s="208"/>
      <c r="I8" s="208"/>
      <c r="J8" s="208"/>
      <c r="K8" s="208"/>
      <c r="L8" s="208"/>
      <c r="M8" s="209"/>
      <c r="N8" s="112"/>
    </row>
    <row r="9" spans="1:14">
      <c r="A9" s="11" t="s">
        <v>72</v>
      </c>
      <c r="B9" s="110">
        <v>1.3</v>
      </c>
      <c r="C9" s="210" t="s">
        <v>168</v>
      </c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112"/>
    </row>
    <row r="10" spans="1:14">
      <c r="A10" s="11" t="s">
        <v>72</v>
      </c>
      <c r="B10" s="110">
        <v>1.4</v>
      </c>
      <c r="C10" s="207" t="s">
        <v>172</v>
      </c>
      <c r="D10" s="208"/>
      <c r="E10" s="208"/>
      <c r="F10" s="208"/>
      <c r="G10" s="208"/>
      <c r="H10" s="208"/>
      <c r="I10" s="208"/>
      <c r="J10" s="208"/>
      <c r="K10" s="208"/>
      <c r="L10" s="209"/>
      <c r="M10" s="204"/>
      <c r="N10" s="112"/>
    </row>
    <row r="11" spans="1:14">
      <c r="A11" s="146" t="s">
        <v>27</v>
      </c>
      <c r="B11" s="110">
        <v>1</v>
      </c>
      <c r="C11" s="211" t="s">
        <v>169</v>
      </c>
      <c r="D11" s="212"/>
      <c r="E11" s="212"/>
      <c r="F11" s="212"/>
      <c r="G11" s="212"/>
      <c r="H11" s="212"/>
      <c r="I11" s="212"/>
      <c r="J11" s="212"/>
      <c r="K11" s="212"/>
      <c r="L11" s="213"/>
      <c r="M11" s="111"/>
      <c r="N11" s="112"/>
    </row>
    <row r="12" spans="1:14" ht="15" customHeight="1">
      <c r="A12" s="147" t="s">
        <v>31</v>
      </c>
      <c r="B12" s="115">
        <v>2</v>
      </c>
      <c r="C12" s="207" t="s">
        <v>103</v>
      </c>
      <c r="D12" s="208"/>
      <c r="E12" s="208"/>
      <c r="F12" s="208"/>
      <c r="G12" s="208"/>
      <c r="H12" s="208"/>
      <c r="I12" s="208"/>
      <c r="J12" s="208"/>
      <c r="K12" s="208"/>
      <c r="L12" s="208"/>
      <c r="M12" s="209"/>
      <c r="N12" s="112"/>
    </row>
    <row r="13" spans="1:14" ht="15" customHeight="1">
      <c r="A13" s="132" t="s">
        <v>71</v>
      </c>
      <c r="B13" s="11">
        <v>2.1</v>
      </c>
      <c r="C13" s="211" t="s">
        <v>170</v>
      </c>
      <c r="D13" s="212"/>
      <c r="E13" s="212"/>
      <c r="F13" s="212"/>
      <c r="G13" s="212"/>
      <c r="H13" s="212"/>
      <c r="I13" s="212"/>
      <c r="J13" s="212"/>
      <c r="K13" s="212"/>
      <c r="L13" s="212"/>
      <c r="M13" s="111"/>
      <c r="N13" s="112"/>
    </row>
    <row r="14" spans="1:14" ht="15" customHeight="1">
      <c r="A14" s="132" t="s">
        <v>71</v>
      </c>
      <c r="B14" s="110">
        <v>2.2000000000000002</v>
      </c>
      <c r="C14" s="211" t="s">
        <v>171</v>
      </c>
      <c r="D14" s="212"/>
      <c r="E14" s="212"/>
      <c r="F14" s="212"/>
      <c r="G14" s="212"/>
      <c r="H14" s="212"/>
      <c r="I14" s="212"/>
      <c r="J14" s="212"/>
      <c r="K14" s="212"/>
      <c r="L14" s="213"/>
      <c r="M14" s="111"/>
      <c r="N14" s="112"/>
    </row>
    <row r="15" spans="1:14" ht="15" hidden="1" customHeight="1">
      <c r="A15" s="132" t="s">
        <v>71</v>
      </c>
      <c r="B15" s="110">
        <v>2.2999999999999998</v>
      </c>
      <c r="C15" s="211"/>
      <c r="D15" s="212"/>
      <c r="E15" s="212"/>
      <c r="F15" s="212"/>
      <c r="G15" s="212"/>
      <c r="H15" s="212"/>
      <c r="I15" s="212"/>
      <c r="J15" s="212"/>
      <c r="K15" s="212"/>
      <c r="L15" s="213"/>
      <c r="M15" s="111"/>
      <c r="N15" s="112"/>
    </row>
    <row r="16" spans="1:14">
      <c r="A16" s="146" t="s">
        <v>29</v>
      </c>
      <c r="B16" s="110">
        <v>2</v>
      </c>
      <c r="C16" s="210" t="s">
        <v>173</v>
      </c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112"/>
    </row>
    <row r="17" spans="1:14">
      <c r="A17" s="148" t="s">
        <v>28</v>
      </c>
      <c r="B17" s="110">
        <v>3</v>
      </c>
      <c r="C17" s="211" t="s">
        <v>176</v>
      </c>
      <c r="D17" s="212"/>
      <c r="E17" s="212"/>
      <c r="F17" s="212"/>
      <c r="G17" s="212"/>
      <c r="H17" s="212"/>
      <c r="I17" s="212"/>
      <c r="J17" s="212"/>
      <c r="K17" s="212"/>
      <c r="L17" s="213"/>
      <c r="M17" s="111"/>
      <c r="N17" s="112"/>
    </row>
    <row r="18" spans="1:14">
      <c r="A18" s="132" t="s">
        <v>71</v>
      </c>
      <c r="B18" s="110">
        <v>3.1</v>
      </c>
      <c r="C18" s="207" t="s">
        <v>174</v>
      </c>
      <c r="D18" s="208"/>
      <c r="E18" s="208"/>
      <c r="F18" s="208"/>
      <c r="G18" s="208"/>
      <c r="H18" s="208"/>
      <c r="I18" s="208"/>
      <c r="J18" s="208"/>
      <c r="K18" s="208"/>
      <c r="L18" s="208"/>
      <c r="M18" s="209"/>
      <c r="N18" s="112"/>
    </row>
    <row r="19" spans="1:14">
      <c r="A19" s="132" t="s">
        <v>71</v>
      </c>
      <c r="B19" s="110">
        <v>3.2</v>
      </c>
      <c r="C19" s="211" t="s">
        <v>175</v>
      </c>
      <c r="D19" s="212"/>
      <c r="E19" s="212"/>
      <c r="F19" s="212"/>
      <c r="G19" s="212"/>
      <c r="H19" s="212"/>
      <c r="I19" s="212"/>
      <c r="J19" s="212"/>
      <c r="K19" s="212"/>
      <c r="L19" s="213"/>
      <c r="M19" s="111"/>
      <c r="N19" s="112"/>
    </row>
    <row r="20" spans="1:14">
      <c r="A20" s="132" t="s">
        <v>71</v>
      </c>
      <c r="B20" s="110">
        <v>3.3</v>
      </c>
      <c r="C20" s="207" t="s">
        <v>105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9"/>
      <c r="N20" s="112"/>
    </row>
    <row r="21" spans="1:14">
      <c r="A21" s="146" t="s">
        <v>29</v>
      </c>
      <c r="B21" s="110">
        <v>3</v>
      </c>
      <c r="C21" s="210" t="s">
        <v>177</v>
      </c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112"/>
    </row>
    <row r="22" spans="1:14">
      <c r="N22" s="10"/>
    </row>
    <row r="23" spans="1:14">
      <c r="N23" s="10"/>
    </row>
    <row r="24" spans="1:14">
      <c r="N24" s="10"/>
    </row>
    <row r="25" spans="1:14">
      <c r="N25" s="10"/>
    </row>
    <row r="26" spans="1:14">
      <c r="N26" s="10"/>
    </row>
    <row r="27" spans="1:14">
      <c r="N27" s="10"/>
    </row>
    <row r="28" spans="1:14">
      <c r="N28" s="10"/>
    </row>
    <row r="29" spans="1:14">
      <c r="N29" s="10"/>
    </row>
    <row r="30" spans="1:14">
      <c r="N30" s="10"/>
    </row>
    <row r="31" spans="1:14">
      <c r="N31" s="10"/>
    </row>
    <row r="32" spans="1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  <row r="85" spans="14:14">
      <c r="N85" s="10"/>
    </row>
    <row r="86" spans="14:14">
      <c r="N86" s="10"/>
    </row>
    <row r="87" spans="14:14">
      <c r="N87" s="10"/>
    </row>
    <row r="88" spans="14:14">
      <c r="N88" s="10"/>
    </row>
    <row r="89" spans="14:14">
      <c r="N89" s="10"/>
    </row>
    <row r="90" spans="14:14">
      <c r="N90" s="10"/>
    </row>
    <row r="91" spans="14:14">
      <c r="N91" s="10"/>
    </row>
    <row r="92" spans="14:14">
      <c r="N92" s="10"/>
    </row>
    <row r="93" spans="14:14">
      <c r="N93" s="10"/>
    </row>
    <row r="94" spans="14:14">
      <c r="N94" s="10"/>
    </row>
    <row r="95" spans="14:14">
      <c r="N95" s="10"/>
    </row>
    <row r="96" spans="14:14">
      <c r="N96" s="10"/>
    </row>
    <row r="97" spans="14:14">
      <c r="N97" s="10"/>
    </row>
  </sheetData>
  <mergeCells count="22">
    <mergeCell ref="A2:M2"/>
    <mergeCell ref="A3:B3"/>
    <mergeCell ref="C5:L5"/>
    <mergeCell ref="C7:L7"/>
    <mergeCell ref="C11:L11"/>
    <mergeCell ref="A4:B4"/>
    <mergeCell ref="C4:L4"/>
    <mergeCell ref="C3:M3"/>
    <mergeCell ref="C8:M8"/>
    <mergeCell ref="C6:M6"/>
    <mergeCell ref="C9:M9"/>
    <mergeCell ref="C10:L10"/>
    <mergeCell ref="C20:M20"/>
    <mergeCell ref="C21:M21"/>
    <mergeCell ref="C14:L14"/>
    <mergeCell ref="C19:L19"/>
    <mergeCell ref="C12:M12"/>
    <mergeCell ref="C18:M18"/>
    <mergeCell ref="C16:M16"/>
    <mergeCell ref="C17:L17"/>
    <mergeCell ref="C13:L13"/>
    <mergeCell ref="C15:L15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G15" sqref="G15"/>
    </sheetView>
  </sheetViews>
  <sheetFormatPr defaultRowHeight="12.75"/>
  <cols>
    <col min="1" max="1" width="6.28515625" style="165" customWidth="1"/>
    <col min="2" max="2" width="30.42578125" style="165" customWidth="1"/>
    <col min="3" max="3" width="11.7109375" style="165" customWidth="1"/>
    <col min="4" max="4" width="4" style="165" customWidth="1"/>
    <col min="5" max="5" width="10.85546875" style="165" customWidth="1"/>
    <col min="6" max="6" width="9.140625" style="165"/>
    <col min="7" max="7" width="13.28515625" style="165" customWidth="1"/>
    <col min="8" max="16384" width="9.140625" style="165"/>
  </cols>
  <sheetData>
    <row r="1" spans="1:8">
      <c r="A1" s="227" t="s">
        <v>115</v>
      </c>
      <c r="B1" s="227"/>
      <c r="C1" s="227"/>
      <c r="D1" s="227"/>
      <c r="E1" s="227"/>
    </row>
    <row r="2" spans="1:8">
      <c r="A2" s="227" t="s">
        <v>116</v>
      </c>
      <c r="B2" s="227"/>
      <c r="C2" s="227"/>
      <c r="D2" s="227"/>
      <c r="E2" s="227"/>
    </row>
    <row r="3" spans="1:8">
      <c r="A3" s="227" t="s">
        <v>117</v>
      </c>
      <c r="B3" s="227"/>
      <c r="C3" s="227"/>
      <c r="D3" s="227"/>
      <c r="E3" s="227"/>
    </row>
    <row r="4" spans="1:8">
      <c r="A4" s="227" t="s">
        <v>118</v>
      </c>
      <c r="B4" s="227"/>
      <c r="C4" s="227"/>
      <c r="D4" s="227"/>
      <c r="E4" s="227"/>
    </row>
    <row r="5" spans="1:8">
      <c r="A5" s="166"/>
      <c r="B5" s="166"/>
      <c r="C5" s="167"/>
      <c r="D5" s="166"/>
      <c r="E5" s="166"/>
    </row>
    <row r="6" spans="1:8">
      <c r="A6" s="168"/>
      <c r="B6" s="169"/>
      <c r="D6" s="168"/>
      <c r="E6" s="170" t="s">
        <v>108</v>
      </c>
      <c r="F6" s="186"/>
      <c r="G6" s="170" t="s">
        <v>113</v>
      </c>
      <c r="H6" s="168"/>
    </row>
    <row r="7" spans="1:8">
      <c r="A7" s="171" t="s">
        <v>119</v>
      </c>
      <c r="B7" s="169"/>
      <c r="D7" s="168"/>
      <c r="E7" s="172"/>
      <c r="F7" s="186"/>
      <c r="G7" s="172"/>
      <c r="H7" s="168"/>
    </row>
    <row r="8" spans="1:8">
      <c r="A8" s="168"/>
      <c r="B8" s="173" t="s">
        <v>120</v>
      </c>
      <c r="D8" s="168"/>
      <c r="E8" s="174">
        <v>930000</v>
      </c>
      <c r="F8" s="186"/>
      <c r="G8" s="174">
        <v>990000</v>
      </c>
      <c r="H8" s="168"/>
    </row>
    <row r="9" spans="1:8">
      <c r="A9" s="168"/>
      <c r="B9" s="173" t="s">
        <v>121</v>
      </c>
      <c r="D9" s="168"/>
      <c r="E9" s="175">
        <v>775000</v>
      </c>
      <c r="F9" s="205"/>
      <c r="G9" s="175">
        <f>+G51</f>
        <v>825000</v>
      </c>
      <c r="H9" s="168"/>
    </row>
    <row r="10" spans="1:8">
      <c r="A10" s="168"/>
      <c r="B10" s="173" t="s">
        <v>122</v>
      </c>
      <c r="D10" s="168"/>
      <c r="E10" s="176">
        <f>SUM(E8-E9)</f>
        <v>155000</v>
      </c>
      <c r="F10" s="186"/>
      <c r="G10" s="176">
        <f>SUM(G8-G9)</f>
        <v>165000</v>
      </c>
      <c r="H10" s="168"/>
    </row>
    <row r="11" spans="1:8">
      <c r="A11" s="168"/>
      <c r="B11" s="177"/>
      <c r="D11" s="168"/>
      <c r="E11" s="178"/>
      <c r="F11" s="186"/>
      <c r="G11" s="178"/>
      <c r="H11" s="168"/>
    </row>
    <row r="12" spans="1:8">
      <c r="A12" s="177" t="s">
        <v>123</v>
      </c>
      <c r="B12" s="168"/>
      <c r="D12" s="168"/>
      <c r="E12" s="178"/>
      <c r="F12" s="186"/>
      <c r="G12" s="178"/>
      <c r="H12" s="168"/>
    </row>
    <row r="13" spans="1:8">
      <c r="A13" s="168"/>
      <c r="B13" s="179" t="s">
        <v>124</v>
      </c>
      <c r="D13" s="168"/>
      <c r="E13" s="180">
        <v>52078</v>
      </c>
      <c r="F13" s="186"/>
      <c r="G13" s="180">
        <f>+'3.Pay Level'!Q6</f>
        <v>41637.384615384617</v>
      </c>
      <c r="H13" s="168"/>
    </row>
    <row r="14" spans="1:8">
      <c r="A14" s="168"/>
      <c r="B14" s="179" t="s">
        <v>44</v>
      </c>
      <c r="D14" s="168"/>
      <c r="E14" s="180">
        <v>3906</v>
      </c>
      <c r="F14" s="186"/>
      <c r="G14" s="180">
        <f>+'4.Fringe_Benefits'!B5</f>
        <v>2498.8038461538463</v>
      </c>
      <c r="H14" s="168"/>
    </row>
    <row r="15" spans="1:8">
      <c r="A15" s="168"/>
      <c r="B15" s="179" t="s">
        <v>18</v>
      </c>
      <c r="D15" s="168"/>
      <c r="E15" s="180">
        <v>1237</v>
      </c>
      <c r="F15" s="186"/>
      <c r="G15" s="180">
        <f>+'4.Fringe_Benefits'!E5</f>
        <v>1160</v>
      </c>
      <c r="H15" s="168"/>
    </row>
    <row r="16" spans="1:8">
      <c r="A16" s="168"/>
      <c r="B16" s="179" t="s">
        <v>99</v>
      </c>
      <c r="D16" s="168"/>
      <c r="E16" s="180">
        <v>839</v>
      </c>
      <c r="F16" s="186"/>
      <c r="G16" s="180">
        <f>+'4.Fringe_Benefits'!F5</f>
        <v>658.35152000000005</v>
      </c>
      <c r="H16" s="168"/>
    </row>
    <row r="17" spans="1:8">
      <c r="A17" s="168"/>
      <c r="B17" s="179" t="s">
        <v>16</v>
      </c>
      <c r="D17" s="168"/>
      <c r="E17" s="180">
        <v>1562</v>
      </c>
      <c r="F17" s="186"/>
      <c r="G17" s="180">
        <f>+'4.Fringe_Benefits'!C5</f>
        <v>999.52153846153851</v>
      </c>
      <c r="H17" s="168"/>
    </row>
    <row r="18" spans="1:8">
      <c r="A18" s="168"/>
      <c r="B18" s="179" t="s">
        <v>17</v>
      </c>
      <c r="D18" s="168"/>
      <c r="E18" s="180">
        <v>7200</v>
      </c>
      <c r="F18" s="186"/>
      <c r="G18" s="180">
        <v>0</v>
      </c>
      <c r="H18" s="168"/>
    </row>
    <row r="19" spans="1:8" ht="14.25">
      <c r="A19" s="181"/>
      <c r="B19" s="173" t="s">
        <v>125</v>
      </c>
      <c r="D19" s="168"/>
      <c r="E19" s="180">
        <v>7000</v>
      </c>
      <c r="F19" s="186"/>
      <c r="G19" s="180">
        <f>+'5.Budget_Items'!B28+'5.Budget_Items'!B29</f>
        <v>7000</v>
      </c>
      <c r="H19" s="168"/>
    </row>
    <row r="20" spans="1:8" ht="14.25">
      <c r="A20" s="181"/>
      <c r="B20" s="173" t="s">
        <v>126</v>
      </c>
      <c r="D20" s="168"/>
      <c r="E20" s="180">
        <v>0</v>
      </c>
      <c r="F20" s="186"/>
      <c r="G20" s="180">
        <f>+'5.Budget_Items'!B27</f>
        <v>500</v>
      </c>
      <c r="H20" s="168"/>
    </row>
    <row r="21" spans="1:8" ht="14.25">
      <c r="A21" s="181"/>
      <c r="B21" s="173" t="s">
        <v>127</v>
      </c>
      <c r="D21" s="168"/>
      <c r="E21" s="180">
        <v>500</v>
      </c>
      <c r="F21" s="186"/>
      <c r="G21" s="180">
        <f>+'5.Budget_Items'!B30</f>
        <v>500</v>
      </c>
      <c r="H21" s="168"/>
    </row>
    <row r="22" spans="1:8" ht="14.25">
      <c r="A22" s="181"/>
      <c r="B22" s="179" t="s">
        <v>128</v>
      </c>
      <c r="E22" s="180">
        <v>2500</v>
      </c>
      <c r="F22" s="186"/>
      <c r="G22" s="180">
        <f>+'5.Budget_Items'!B31</f>
        <v>5000</v>
      </c>
    </row>
    <row r="23" spans="1:8" ht="14.25">
      <c r="A23" s="181"/>
      <c r="B23" s="173" t="s">
        <v>129</v>
      </c>
      <c r="D23" s="168"/>
      <c r="E23" s="180">
        <v>5190</v>
      </c>
      <c r="F23" s="186"/>
      <c r="G23" s="180">
        <f>+'5.Budget_Items'!B14</f>
        <v>10000</v>
      </c>
      <c r="H23" s="168"/>
    </row>
    <row r="24" spans="1:8" ht="14.25">
      <c r="A24" s="181"/>
      <c r="B24" s="173" t="s">
        <v>130</v>
      </c>
      <c r="D24" s="168"/>
      <c r="E24" s="180">
        <v>10520</v>
      </c>
      <c r="F24" s="186"/>
      <c r="G24" s="180">
        <f>+'5.Budget_Items'!B12+'5.Budget_Items'!B13</f>
        <v>10000</v>
      </c>
      <c r="H24" s="168"/>
    </row>
    <row r="25" spans="1:8" ht="14.25">
      <c r="A25" s="181"/>
      <c r="B25" s="173" t="s">
        <v>131</v>
      </c>
      <c r="D25" s="168"/>
      <c r="E25" s="180">
        <v>20000</v>
      </c>
      <c r="F25" s="186"/>
      <c r="G25" s="180">
        <v>0</v>
      </c>
      <c r="H25" s="168"/>
    </row>
    <row r="26" spans="1:8" ht="14.25">
      <c r="A26" s="181"/>
      <c r="B26" s="173" t="s">
        <v>132</v>
      </c>
      <c r="D26" s="168"/>
      <c r="E26" s="182">
        <v>0</v>
      </c>
      <c r="F26" s="186"/>
      <c r="G26" s="182">
        <v>5000</v>
      </c>
      <c r="H26" s="168"/>
    </row>
    <row r="27" spans="1:8" ht="14.25">
      <c r="A27" s="181"/>
      <c r="B27" s="169"/>
      <c r="D27" s="168"/>
      <c r="E27" s="176">
        <f>SUM(E13:E26)</f>
        <v>112532</v>
      </c>
      <c r="F27" s="186"/>
      <c r="G27" s="176">
        <f>SUM(G13:G26)</f>
        <v>84954.061519999988</v>
      </c>
      <c r="H27" s="206">
        <f>+G27-'Activity Cost'!H14</f>
        <v>0</v>
      </c>
    </row>
    <row r="28" spans="1:8" ht="14.25">
      <c r="A28" s="181"/>
      <c r="B28" s="169"/>
      <c r="D28" s="168"/>
      <c r="E28" s="178"/>
      <c r="F28" s="186"/>
      <c r="G28" s="178"/>
      <c r="H28" s="168"/>
    </row>
    <row r="29" spans="1:8" ht="13.5" thickBot="1">
      <c r="B29" s="183" t="s">
        <v>133</v>
      </c>
      <c r="D29" s="185"/>
      <c r="E29" s="184">
        <f>SUM(E10-E27)</f>
        <v>42468</v>
      </c>
      <c r="F29" s="186"/>
      <c r="G29" s="184">
        <f>SUM(G10-G27)</f>
        <v>80045.938480000012</v>
      </c>
      <c r="H29" s="185"/>
    </row>
    <row r="30" spans="1:8" ht="13.5" thickTop="1">
      <c r="B30" s="186"/>
      <c r="F30" s="186"/>
      <c r="G30" s="186"/>
    </row>
    <row r="31" spans="1:8">
      <c r="A31" s="187" t="s">
        <v>134</v>
      </c>
      <c r="B31" s="185"/>
      <c r="C31" s="185"/>
      <c r="D31" s="185"/>
      <c r="E31" s="185"/>
      <c r="F31" s="172"/>
      <c r="G31" s="188"/>
    </row>
    <row r="32" spans="1:8">
      <c r="A32" s="187"/>
      <c r="B32" s="185"/>
      <c r="C32" s="185"/>
      <c r="D32" s="185"/>
      <c r="E32" s="185"/>
      <c r="F32" s="185"/>
      <c r="G32" s="188"/>
    </row>
    <row r="33" spans="1:7">
      <c r="A33" s="187" t="s">
        <v>135</v>
      </c>
      <c r="B33" s="189" t="s">
        <v>136</v>
      </c>
      <c r="C33" s="185"/>
      <c r="D33" s="185"/>
      <c r="E33" s="185"/>
      <c r="F33" s="185"/>
      <c r="G33" s="188">
        <v>575000</v>
      </c>
    </row>
    <row r="34" spans="1:7">
      <c r="A34" s="190"/>
      <c r="B34" s="185" t="s">
        <v>137</v>
      </c>
      <c r="C34" s="185"/>
      <c r="D34" s="185"/>
      <c r="E34" s="185"/>
      <c r="F34" s="185"/>
      <c r="G34" s="191"/>
    </row>
    <row r="35" spans="1:7">
      <c r="A35" s="192"/>
      <c r="B35" s="185" t="s">
        <v>138</v>
      </c>
      <c r="D35" s="185"/>
      <c r="E35" s="185"/>
      <c r="F35" s="185"/>
      <c r="G35" s="188"/>
    </row>
    <row r="36" spans="1:7">
      <c r="A36" s="190"/>
      <c r="B36" s="185" t="s">
        <v>139</v>
      </c>
      <c r="D36" s="185"/>
      <c r="E36" s="185"/>
      <c r="F36" s="185"/>
      <c r="G36" s="192"/>
    </row>
    <row r="37" spans="1:7">
      <c r="A37" s="190"/>
      <c r="B37" s="185"/>
      <c r="C37" s="185" t="s">
        <v>111</v>
      </c>
      <c r="D37" s="185"/>
      <c r="E37" s="185"/>
      <c r="F37" s="185"/>
      <c r="G37" s="188"/>
    </row>
    <row r="38" spans="1:7">
      <c r="A38" s="187" t="s">
        <v>140</v>
      </c>
      <c r="B38" s="189" t="s">
        <v>141</v>
      </c>
      <c r="C38" s="185"/>
      <c r="D38" s="185"/>
      <c r="E38" s="185"/>
      <c r="F38" s="185"/>
      <c r="G38" s="188">
        <v>100000</v>
      </c>
    </row>
    <row r="39" spans="1:7">
      <c r="A39" s="190"/>
      <c r="B39" s="185" t="s">
        <v>142</v>
      </c>
      <c r="C39" s="185"/>
      <c r="D39" s="185"/>
      <c r="E39" s="185"/>
      <c r="F39" s="185"/>
      <c r="G39" s="188"/>
    </row>
    <row r="40" spans="1:7">
      <c r="A40" s="192"/>
      <c r="B40" s="185" t="s">
        <v>143</v>
      </c>
      <c r="D40" s="185"/>
      <c r="E40" s="185"/>
      <c r="F40" s="185"/>
      <c r="G40" s="191"/>
    </row>
    <row r="41" spans="1:7">
      <c r="A41" s="190"/>
      <c r="B41" s="185"/>
      <c r="C41" s="185"/>
      <c r="D41" s="185"/>
      <c r="E41" s="185"/>
      <c r="F41" s="185"/>
      <c r="G41" s="192"/>
    </row>
    <row r="42" spans="1:7">
      <c r="A42" s="187" t="s">
        <v>144</v>
      </c>
      <c r="B42" s="189" t="s">
        <v>145</v>
      </c>
      <c r="C42" s="185"/>
      <c r="D42" s="185"/>
      <c r="E42" s="185"/>
      <c r="F42" s="185"/>
      <c r="G42" s="188">
        <v>50000</v>
      </c>
    </row>
    <row r="43" spans="1:7">
      <c r="A43" s="190"/>
      <c r="B43" s="185" t="s">
        <v>146</v>
      </c>
      <c r="C43" s="185"/>
      <c r="D43" s="185"/>
      <c r="E43" s="185"/>
      <c r="F43" s="185"/>
      <c r="G43" s="191"/>
    </row>
    <row r="44" spans="1:7">
      <c r="A44" s="192"/>
      <c r="B44" s="185" t="s">
        <v>147</v>
      </c>
      <c r="D44" s="185"/>
      <c r="E44" s="185"/>
      <c r="F44" s="185"/>
      <c r="G44" s="188"/>
    </row>
    <row r="45" spans="1:7">
      <c r="A45" s="192"/>
      <c r="B45" s="185"/>
      <c r="C45" s="185"/>
      <c r="D45" s="185"/>
      <c r="E45" s="185"/>
      <c r="F45" s="185"/>
      <c r="G45" s="188"/>
    </row>
    <row r="46" spans="1:7">
      <c r="A46" s="193" t="s">
        <v>148</v>
      </c>
      <c r="B46" s="189" t="s">
        <v>149</v>
      </c>
      <c r="C46" s="185"/>
      <c r="D46" s="185"/>
      <c r="E46" s="185"/>
      <c r="F46" s="185"/>
      <c r="G46" s="188">
        <v>100000</v>
      </c>
    </row>
    <row r="47" spans="1:7">
      <c r="A47" s="190"/>
      <c r="B47" s="185" t="s">
        <v>150</v>
      </c>
      <c r="C47" s="185"/>
      <c r="D47" s="185"/>
      <c r="E47" s="185"/>
      <c r="F47" s="185"/>
      <c r="G47" s="188"/>
    </row>
    <row r="48" spans="1:7">
      <c r="A48" s="192"/>
      <c r="B48" s="185" t="s">
        <v>151</v>
      </c>
      <c r="D48" s="185"/>
      <c r="E48" s="185"/>
      <c r="F48" s="185"/>
      <c r="G48" s="192"/>
    </row>
    <row r="49" spans="1:7">
      <c r="A49" s="192"/>
      <c r="B49" s="185"/>
      <c r="C49" s="185" t="s">
        <v>111</v>
      </c>
      <c r="D49" s="185"/>
      <c r="E49" s="185"/>
      <c r="F49" s="185"/>
      <c r="G49" s="194"/>
    </row>
    <row r="50" spans="1:7">
      <c r="A50" s="192"/>
      <c r="B50" s="185"/>
      <c r="C50" s="185"/>
      <c r="D50" s="185"/>
      <c r="E50" s="185"/>
      <c r="F50" s="185"/>
      <c r="G50" s="192"/>
    </row>
    <row r="51" spans="1:7" ht="13.5" thickBot="1">
      <c r="A51" s="189" t="s">
        <v>152</v>
      </c>
      <c r="B51" s="192"/>
      <c r="C51" s="192"/>
      <c r="D51" s="192"/>
      <c r="E51" s="192"/>
      <c r="F51" s="192"/>
      <c r="G51" s="195">
        <f>SUM(G33:G49)</f>
        <v>825000</v>
      </c>
    </row>
    <row r="52" spans="1:7" ht="17.25" thickTop="1" thickBot="1">
      <c r="A52" s="196" t="s">
        <v>153</v>
      </c>
      <c r="G52" s="197">
        <f>SUM(G51*1.2)</f>
        <v>990000</v>
      </c>
    </row>
    <row r="53" spans="1:7" ht="13.5" thickTop="1">
      <c r="A53" s="198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F6" sqref="F6"/>
    </sheetView>
  </sheetViews>
  <sheetFormatPr defaultColWidth="8.85546875" defaultRowHeight="15"/>
  <cols>
    <col min="1" max="1" width="21.7109375" customWidth="1"/>
    <col min="2" max="2" width="28" bestFit="1" customWidth="1"/>
    <col min="3" max="3" width="7.7109375" customWidth="1"/>
    <col min="4" max="4" width="6" customWidth="1"/>
    <col min="5" max="5" width="7.28515625" customWidth="1"/>
    <col min="6" max="6" width="14" bestFit="1" customWidth="1"/>
    <col min="7" max="8" width="8" customWidth="1"/>
    <col min="9" max="9" width="5.85546875" customWidth="1"/>
    <col min="10" max="10" width="12.7109375" bestFit="1" customWidth="1"/>
    <col min="11" max="11" width="11.28515625" bestFit="1" customWidth="1"/>
    <col min="12" max="12" width="11.7109375" customWidth="1"/>
    <col min="13" max="13" width="12.85546875" customWidth="1"/>
    <col min="14" max="14" width="13.42578125" customWidth="1"/>
    <col min="15" max="17" width="12.7109375" bestFit="1" customWidth="1"/>
  </cols>
  <sheetData>
    <row r="1" spans="1:18" s="6" customFormat="1">
      <c r="C1" s="229" t="s">
        <v>108</v>
      </c>
      <c r="D1" s="229"/>
      <c r="E1" s="229"/>
      <c r="F1" s="229"/>
      <c r="G1" s="230" t="s">
        <v>113</v>
      </c>
      <c r="H1" s="230"/>
      <c r="I1" s="230"/>
      <c r="J1" s="230"/>
    </row>
    <row r="2" spans="1:18" s="6" customFormat="1">
      <c r="A2" s="18" t="s">
        <v>26</v>
      </c>
      <c r="B2" s="18" t="s">
        <v>34</v>
      </c>
      <c r="C2" s="96" t="s">
        <v>35</v>
      </c>
      <c r="D2" s="96"/>
      <c r="E2" s="96"/>
      <c r="F2" s="18" t="s">
        <v>36</v>
      </c>
      <c r="G2" s="228" t="s">
        <v>37</v>
      </c>
      <c r="H2" s="228"/>
      <c r="I2" s="228"/>
      <c r="J2" s="18" t="s">
        <v>50</v>
      </c>
      <c r="K2" s="18" t="s">
        <v>38</v>
      </c>
      <c r="L2" s="18" t="s">
        <v>39</v>
      </c>
      <c r="M2" s="18" t="s">
        <v>55</v>
      </c>
      <c r="N2" s="18" t="s">
        <v>56</v>
      </c>
      <c r="O2" s="18" t="s">
        <v>40</v>
      </c>
      <c r="P2" s="18" t="s">
        <v>41</v>
      </c>
      <c r="Q2" s="18" t="s">
        <v>20</v>
      </c>
    </row>
    <row r="3" spans="1:18" s="6" customFormat="1">
      <c r="A3" s="201" t="s">
        <v>157</v>
      </c>
      <c r="B3" s="199" t="s">
        <v>154</v>
      </c>
      <c r="C3" s="162" t="s">
        <v>160</v>
      </c>
      <c r="D3" s="162">
        <v>16</v>
      </c>
      <c r="E3" s="162" t="s">
        <v>109</v>
      </c>
      <c r="F3" s="53">
        <v>23619</v>
      </c>
      <c r="G3" s="162" t="s">
        <v>160</v>
      </c>
      <c r="H3" s="162">
        <v>18</v>
      </c>
      <c r="I3" s="162" t="s">
        <v>114</v>
      </c>
      <c r="J3" s="53">
        <v>24981</v>
      </c>
      <c r="K3" s="98">
        <v>41963</v>
      </c>
      <c r="L3" s="98">
        <v>42328</v>
      </c>
      <c r="M3" s="99">
        <v>4</v>
      </c>
      <c r="N3" s="99">
        <v>22</v>
      </c>
      <c r="O3" s="97">
        <f>SUM(F3/26)*M3</f>
        <v>3633.6923076923076</v>
      </c>
      <c r="P3" s="95">
        <f>SUM(J3/26)*N3</f>
        <v>21137.76923076923</v>
      </c>
      <c r="Q3" s="95">
        <f>SUM(O3:P3)</f>
        <v>24771.461538461539</v>
      </c>
      <c r="R3" s="50"/>
    </row>
    <row r="4" spans="1:18" s="6" customFormat="1">
      <c r="A4" s="201" t="s">
        <v>158</v>
      </c>
      <c r="B4" s="199" t="s">
        <v>155</v>
      </c>
      <c r="C4" s="149" t="s">
        <v>161</v>
      </c>
      <c r="D4" s="149">
        <v>10</v>
      </c>
      <c r="E4" s="149" t="s">
        <v>110</v>
      </c>
      <c r="F4" s="202">
        <v>8270</v>
      </c>
      <c r="G4" s="162" t="s">
        <v>161</v>
      </c>
      <c r="H4" s="162">
        <v>11</v>
      </c>
      <c r="I4" s="162" t="s">
        <v>112</v>
      </c>
      <c r="J4" s="93">
        <v>8692</v>
      </c>
      <c r="K4" s="98">
        <v>42162</v>
      </c>
      <c r="L4" s="203">
        <v>42528</v>
      </c>
      <c r="M4" s="99">
        <v>9</v>
      </c>
      <c r="N4" s="99">
        <f>26-9</f>
        <v>17</v>
      </c>
      <c r="O4" s="100">
        <f t="shared" ref="O4:O5" si="0">SUM(F4/26)*M4</f>
        <v>2862.6923076923076</v>
      </c>
      <c r="P4" s="46">
        <f>SUM(J4/26)*N4</f>
        <v>5683.2307692307695</v>
      </c>
      <c r="Q4" s="46">
        <f t="shared" ref="Q4:Q5" si="1">SUM(O4:P4)</f>
        <v>8545.923076923078</v>
      </c>
      <c r="R4" s="50"/>
    </row>
    <row r="5" spans="1:18" s="6" customFormat="1">
      <c r="A5" s="201" t="s">
        <v>159</v>
      </c>
      <c r="B5" s="200" t="s">
        <v>156</v>
      </c>
      <c r="C5" s="94"/>
      <c r="D5" s="94"/>
      <c r="E5" s="94"/>
      <c r="F5" s="151">
        <f>4*80*26</f>
        <v>8320</v>
      </c>
      <c r="G5" s="152"/>
      <c r="H5" s="152"/>
      <c r="I5" s="152"/>
      <c r="J5" s="153">
        <v>8320</v>
      </c>
      <c r="K5" s="154"/>
      <c r="L5" s="154"/>
      <c r="M5" s="155"/>
      <c r="N5" s="155"/>
      <c r="O5" s="100">
        <f t="shared" si="0"/>
        <v>0</v>
      </c>
      <c r="P5" s="156">
        <f>SUM(J5)</f>
        <v>8320</v>
      </c>
      <c r="Q5" s="156">
        <f t="shared" si="1"/>
        <v>8320</v>
      </c>
      <c r="R5" s="150"/>
    </row>
    <row r="6" spans="1:18" s="6" customFormat="1" thickBot="1">
      <c r="F6" s="160">
        <f>SUM(F3:F5)</f>
        <v>40209</v>
      </c>
      <c r="G6" s="161"/>
      <c r="H6" s="161"/>
      <c r="I6" s="161"/>
      <c r="J6" s="160">
        <f>SUM(J3:J5)</f>
        <v>41993</v>
      </c>
      <c r="K6" s="157"/>
      <c r="L6" s="157"/>
      <c r="M6" s="157"/>
      <c r="N6" s="157"/>
      <c r="O6" s="158">
        <f>SUM(O3:O5)</f>
        <v>6496.3846153846152</v>
      </c>
      <c r="P6" s="159">
        <f>SUM(P3:P5)</f>
        <v>35141</v>
      </c>
      <c r="Q6" s="158">
        <f>SUM(Q3:Q5)</f>
        <v>41637.384615384617</v>
      </c>
      <c r="R6" s="150"/>
    </row>
    <row r="7" spans="1:18" s="6" customFormat="1" thickTop="1"/>
    <row r="8" spans="1:18" s="6" customFormat="1" ht="14.25">
      <c r="A8" s="6" t="s">
        <v>51</v>
      </c>
    </row>
    <row r="9" spans="1:18">
      <c r="F9" s="145"/>
    </row>
  </sheetData>
  <mergeCells count="3">
    <mergeCell ref="G2:I2"/>
    <mergeCell ref="C1:F1"/>
    <mergeCell ref="G1:J1"/>
  </mergeCells>
  <phoneticPr fontId="2" type="noConversion"/>
  <pageMargins left="0.7" right="0.7" top="0.75" bottom="0.75" header="0.3" footer="0.3"/>
  <pageSetup paperSize="0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110" zoomScaleNormal="110" workbookViewId="0">
      <selection activeCell="H3" sqref="H3"/>
    </sheetView>
  </sheetViews>
  <sheetFormatPr defaultColWidth="8.85546875" defaultRowHeight="15"/>
  <cols>
    <col min="1" max="1" width="22.28515625" style="6" customWidth="1"/>
    <col min="2" max="2" width="13.140625" style="6" customWidth="1"/>
    <col min="3" max="3" width="12.7109375" style="6" customWidth="1"/>
    <col min="4" max="4" width="11.7109375" style="6" bestFit="1" customWidth="1"/>
    <col min="5" max="5" width="17.7109375" style="6" customWidth="1"/>
    <col min="6" max="6" width="19.42578125" style="6" bestFit="1" customWidth="1"/>
    <col min="7" max="7" width="12.85546875" style="6" bestFit="1" customWidth="1"/>
    <col min="8" max="8" width="13.140625" style="6" customWidth="1"/>
  </cols>
  <sheetData>
    <row r="1" spans="1:8">
      <c r="A1" s="101" t="s">
        <v>85</v>
      </c>
      <c r="B1" s="102" t="s">
        <v>44</v>
      </c>
      <c r="C1" s="103" t="s">
        <v>16</v>
      </c>
      <c r="D1" s="103" t="s">
        <v>17</v>
      </c>
      <c r="E1" s="104" t="s">
        <v>18</v>
      </c>
      <c r="F1" s="104" t="s">
        <v>19</v>
      </c>
      <c r="G1" s="102" t="s">
        <v>20</v>
      </c>
    </row>
    <row r="2" spans="1:8">
      <c r="A2" s="201" t="s">
        <v>157</v>
      </c>
      <c r="B2" s="105">
        <f>IF(('3.Pay Level'!Q3*0.075)&gt;=2100,2100,'3.Pay Level'!Q3*0.075)</f>
        <v>1857.8596153846154</v>
      </c>
      <c r="C2" s="105">
        <f>SUM('3.Pay Level'!Q3*0.03)</f>
        <v>743.1438461538462</v>
      </c>
      <c r="D2" s="106">
        <v>0</v>
      </c>
      <c r="E2" s="106">
        <v>580</v>
      </c>
      <c r="F2" s="107">
        <f>SUM(('3.Pay Level'!Q3*2)*0.00038)*26</f>
        <v>489.48408000000001</v>
      </c>
      <c r="G2" s="106">
        <f>SUM(B2:F2)</f>
        <v>3670.4875415384618</v>
      </c>
      <c r="H2" s="36"/>
    </row>
    <row r="3" spans="1:8">
      <c r="A3" s="201" t="s">
        <v>158</v>
      </c>
      <c r="B3" s="163">
        <f>IF(('3.Pay Level'!Q4*0.075)&gt;=2100,2100,'3.Pay Level'!Q4*0.075)</f>
        <v>640.94423076923078</v>
      </c>
      <c r="C3" s="163">
        <f>SUM('3.Pay Level'!Q4*0.03)</f>
        <v>256.37769230769231</v>
      </c>
      <c r="D3" s="72">
        <v>0</v>
      </c>
      <c r="E3" s="72">
        <v>580</v>
      </c>
      <c r="F3" s="164">
        <f>SUM(('3.Pay Level'!Q4*2)*0.00038)*26</f>
        <v>168.86744000000004</v>
      </c>
      <c r="G3" s="72">
        <f t="shared" ref="G3:G4" si="0">SUM(B3:F3)</f>
        <v>1646.1893630769232</v>
      </c>
    </row>
    <row r="4" spans="1:8">
      <c r="A4" s="201" t="s">
        <v>159</v>
      </c>
      <c r="B4" s="163">
        <v>0</v>
      </c>
      <c r="C4" s="163">
        <v>0</v>
      </c>
      <c r="D4" s="72">
        <v>0</v>
      </c>
      <c r="E4" s="72">
        <v>0</v>
      </c>
      <c r="F4" s="164">
        <v>0</v>
      </c>
      <c r="G4" s="72">
        <f t="shared" si="0"/>
        <v>0</v>
      </c>
      <c r="H4" s="36"/>
    </row>
    <row r="5" spans="1:8" ht="15.75" thickBot="1">
      <c r="A5" s="2"/>
      <c r="B5" s="62">
        <f t="shared" ref="B5:G5" si="1">SUM(B2:B4)</f>
        <v>2498.8038461538463</v>
      </c>
      <c r="C5" s="62">
        <f t="shared" si="1"/>
        <v>999.52153846153851</v>
      </c>
      <c r="D5" s="108">
        <f t="shared" si="1"/>
        <v>0</v>
      </c>
      <c r="E5" s="66">
        <f t="shared" si="1"/>
        <v>1160</v>
      </c>
      <c r="F5" s="109">
        <f t="shared" si="1"/>
        <v>658.35152000000005</v>
      </c>
      <c r="G5" s="62">
        <f t="shared" si="1"/>
        <v>5316.676904615385</v>
      </c>
    </row>
    <row r="6" spans="1:8" ht="15.75" thickTop="1"/>
    <row r="10" spans="1:8">
      <c r="A10" s="5" t="s">
        <v>70</v>
      </c>
    </row>
    <row r="11" spans="1:8">
      <c r="A11" s="6" t="s">
        <v>100</v>
      </c>
    </row>
    <row r="12" spans="1:8">
      <c r="A12" s="6" t="s">
        <v>68</v>
      </c>
    </row>
    <row r="13" spans="1:8">
      <c r="A13" s="6" t="s">
        <v>101</v>
      </c>
    </row>
    <row r="14" spans="1:8">
      <c r="A14" s="6" t="s">
        <v>74</v>
      </c>
    </row>
  </sheetData>
  <dataConsolidate/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workbookViewId="0">
      <selection activeCell="B37" sqref="B37"/>
    </sheetView>
  </sheetViews>
  <sheetFormatPr defaultColWidth="8.85546875" defaultRowHeight="15"/>
  <cols>
    <col min="1" max="1" width="28.28515625" style="6" customWidth="1"/>
    <col min="2" max="2" width="14" style="6" customWidth="1"/>
    <col min="3" max="3" width="16.28515625" style="6" customWidth="1"/>
    <col min="4" max="4" width="17.28515625" style="6" customWidth="1"/>
    <col min="5" max="5" width="11.42578125" style="6" bestFit="1" customWidth="1"/>
    <col min="6" max="6" width="12.7109375" style="46" customWidth="1"/>
    <col min="7" max="7" width="11.42578125" style="6" bestFit="1" customWidth="1"/>
    <col min="8" max="8" width="12.7109375" style="46" customWidth="1"/>
    <col min="9" max="9" width="11.42578125" style="6" bestFit="1" customWidth="1"/>
    <col min="10" max="10" width="10.42578125" style="46" bestFit="1" customWidth="1"/>
    <col min="11" max="11" width="11.42578125" style="6" bestFit="1" customWidth="1"/>
    <col min="12" max="12" width="10.42578125" style="46" bestFit="1" customWidth="1"/>
    <col min="13" max="13" width="11.42578125" style="6" bestFit="1" customWidth="1"/>
    <col min="14" max="14" width="10.42578125" style="46" bestFit="1" customWidth="1"/>
    <col min="15" max="15" width="10.42578125" style="6" bestFit="1" customWidth="1"/>
    <col min="16" max="16" width="10.42578125" style="46" bestFit="1" customWidth="1"/>
    <col min="17" max="17" width="8.85546875" style="6"/>
    <col min="18" max="18" width="11.5703125" style="46" bestFit="1" customWidth="1"/>
    <col min="19" max="19" width="8.85546875" style="6"/>
    <col min="20" max="20" width="11.5703125" style="46" bestFit="1" customWidth="1"/>
    <col min="21" max="21" width="8.85546875" style="6"/>
    <col min="22" max="22" width="11.7109375" style="46" customWidth="1"/>
    <col min="23" max="23" width="10" style="6" bestFit="1" customWidth="1"/>
    <col min="24" max="24" width="12.7109375" style="6" bestFit="1" customWidth="1"/>
    <col min="25" max="25" width="8.85546875" style="13"/>
    <col min="26" max="26" width="8.85546875" style="6"/>
    <col min="27" max="27" width="11.7109375" style="6" customWidth="1"/>
    <col min="28" max="39" width="8.85546875" style="6"/>
  </cols>
  <sheetData>
    <row r="1" spans="1:39" ht="15.75">
      <c r="A1" s="12" t="s">
        <v>5</v>
      </c>
      <c r="B1" s="7"/>
      <c r="C1" s="7"/>
      <c r="D1" s="8"/>
      <c r="E1" s="8"/>
      <c r="F1" s="68"/>
      <c r="G1" s="8"/>
      <c r="H1" s="68"/>
      <c r="I1" s="8"/>
      <c r="J1" s="68"/>
      <c r="K1" s="8"/>
      <c r="L1" s="68"/>
      <c r="M1" s="8"/>
      <c r="N1" s="68"/>
      <c r="O1" s="8"/>
      <c r="P1" s="68"/>
      <c r="Q1" s="8"/>
      <c r="R1" s="68"/>
      <c r="S1" s="8"/>
      <c r="T1" s="68"/>
      <c r="U1" s="8"/>
      <c r="V1" s="68"/>
      <c r="X1" s="13"/>
    </row>
    <row r="2" spans="1:39">
      <c r="A2" s="14"/>
      <c r="B2" s="15"/>
      <c r="C2" s="16" t="s">
        <v>32</v>
      </c>
      <c r="D2" s="15"/>
      <c r="E2" s="17" t="s">
        <v>7</v>
      </c>
      <c r="F2" s="69">
        <v>1.1000000000000001</v>
      </c>
      <c r="G2" s="17" t="s">
        <v>7</v>
      </c>
      <c r="H2" s="69">
        <v>1.2</v>
      </c>
      <c r="I2" s="17" t="s">
        <v>7</v>
      </c>
      <c r="J2" s="69">
        <v>1.3</v>
      </c>
      <c r="K2" s="17" t="s">
        <v>7</v>
      </c>
      <c r="L2" s="69">
        <v>1.4</v>
      </c>
      <c r="M2" s="17" t="s">
        <v>7</v>
      </c>
      <c r="N2" s="69">
        <v>2.1</v>
      </c>
      <c r="O2" s="17" t="s">
        <v>7</v>
      </c>
      <c r="P2" s="69">
        <v>2.2000000000000002</v>
      </c>
      <c r="Q2" s="17" t="s">
        <v>7</v>
      </c>
      <c r="R2" s="69">
        <v>3.1</v>
      </c>
      <c r="S2" s="17" t="s">
        <v>25</v>
      </c>
      <c r="T2" s="69">
        <v>3.2</v>
      </c>
      <c r="U2" s="17" t="s">
        <v>7</v>
      </c>
      <c r="V2" s="69">
        <v>3.3</v>
      </c>
      <c r="W2" s="19" t="s">
        <v>20</v>
      </c>
      <c r="X2" s="20"/>
    </row>
    <row r="3" spans="1:39">
      <c r="A3" s="21" t="s">
        <v>58</v>
      </c>
      <c r="B3" s="22" t="s">
        <v>52</v>
      </c>
      <c r="C3" s="23" t="s">
        <v>73</v>
      </c>
      <c r="D3" s="24" t="s">
        <v>33</v>
      </c>
      <c r="E3" s="25" t="s">
        <v>59</v>
      </c>
      <c r="F3" s="70" t="s">
        <v>60</v>
      </c>
      <c r="G3" s="25" t="s">
        <v>59</v>
      </c>
      <c r="H3" s="70" t="s">
        <v>60</v>
      </c>
      <c r="I3" s="25" t="s">
        <v>59</v>
      </c>
      <c r="J3" s="70" t="s">
        <v>60</v>
      </c>
      <c r="K3" s="25" t="s">
        <v>59</v>
      </c>
      <c r="L3" s="70" t="s">
        <v>60</v>
      </c>
      <c r="M3" s="25" t="s">
        <v>59</v>
      </c>
      <c r="N3" s="70" t="s">
        <v>60</v>
      </c>
      <c r="O3" s="25" t="s">
        <v>59</v>
      </c>
      <c r="P3" s="70" t="s">
        <v>60</v>
      </c>
      <c r="Q3" s="25" t="s">
        <v>59</v>
      </c>
      <c r="R3" s="70" t="s">
        <v>60</v>
      </c>
      <c r="S3" s="25" t="s">
        <v>59</v>
      </c>
      <c r="T3" s="70" t="s">
        <v>60</v>
      </c>
      <c r="U3" s="25" t="s">
        <v>59</v>
      </c>
      <c r="V3" s="70" t="s">
        <v>60</v>
      </c>
      <c r="W3" s="26" t="s">
        <v>59</v>
      </c>
      <c r="X3" s="78" t="s">
        <v>60</v>
      </c>
    </row>
    <row r="4" spans="1:39">
      <c r="A4" s="6" t="str">
        <f>+'3.Pay Level'!A3</f>
        <v xml:space="preserve">Martin M. </v>
      </c>
      <c r="B4" s="53">
        <f>SUM('3.Pay Level'!F3)</f>
        <v>23619</v>
      </c>
      <c r="C4" s="53">
        <f>SUM('3.Pay Level'!Q3)</f>
        <v>24771.461538461539</v>
      </c>
      <c r="D4" s="27">
        <f>C4+'4.Fringe_Benefits'!G2</f>
        <v>28441.949080000002</v>
      </c>
      <c r="E4" s="28">
        <v>15</v>
      </c>
      <c r="F4" s="71">
        <f>SUM(D4*E4%)</f>
        <v>4266.2923620000001</v>
      </c>
      <c r="G4" s="28">
        <v>15</v>
      </c>
      <c r="H4" s="71">
        <f t="shared" ref="H4:H5" si="0">G4*$D4/100</f>
        <v>4266.2923620000001</v>
      </c>
      <c r="I4" s="28">
        <v>10</v>
      </c>
      <c r="J4" s="71">
        <f>I4*$D4/100</f>
        <v>2844.1949080000004</v>
      </c>
      <c r="K4" s="28">
        <v>10</v>
      </c>
      <c r="L4" s="71">
        <f>K4*$D4/100</f>
        <v>2844.1949080000004</v>
      </c>
      <c r="M4" s="28">
        <v>15</v>
      </c>
      <c r="N4" s="71">
        <f>M4*$D4/100</f>
        <v>4266.2923620000001</v>
      </c>
      <c r="O4" s="28">
        <v>20</v>
      </c>
      <c r="P4" s="71">
        <f>O4*$D4/100</f>
        <v>5688.3898160000008</v>
      </c>
      <c r="Q4" s="28">
        <v>5</v>
      </c>
      <c r="R4" s="71">
        <f>Q4*$D4/100</f>
        <v>1422.0974540000002</v>
      </c>
      <c r="S4" s="28">
        <v>5</v>
      </c>
      <c r="T4" s="71">
        <f>S4*$D4/100</f>
        <v>1422.0974540000002</v>
      </c>
      <c r="U4" s="28">
        <v>5</v>
      </c>
      <c r="V4" s="71">
        <f>U4*$D4/100</f>
        <v>1422.0974540000002</v>
      </c>
      <c r="W4" s="29">
        <f>SUM(E4+G4+I4+K4+M4+O4+Q4+S4+U4)</f>
        <v>100</v>
      </c>
      <c r="X4" s="72">
        <f>SUM(F4+H4+J4+L4+N4+P4+R4+T4+V4)</f>
        <v>28441.949080000002</v>
      </c>
    </row>
    <row r="5" spans="1:39">
      <c r="A5" s="6" t="str">
        <f>+'3.Pay Level'!A4</f>
        <v>Jayleen R.</v>
      </c>
      <c r="B5" s="93">
        <f>SUM('3.Pay Level'!F4)</f>
        <v>8270</v>
      </c>
      <c r="C5" s="93">
        <f>SUM('3.Pay Level'!Q4)</f>
        <v>8545.923076923078</v>
      </c>
      <c r="D5" s="27">
        <f>C5+'4.Fringe_Benefits'!G3</f>
        <v>10192.112440000001</v>
      </c>
      <c r="E5" s="28">
        <v>10</v>
      </c>
      <c r="F5" s="71">
        <f>E5*$D5/100</f>
        <v>1019.211244</v>
      </c>
      <c r="G5" s="28">
        <v>10</v>
      </c>
      <c r="H5" s="71">
        <f t="shared" si="0"/>
        <v>1019.211244</v>
      </c>
      <c r="I5" s="28">
        <v>25</v>
      </c>
      <c r="J5" s="71">
        <f>I5*$D5/100</f>
        <v>2548.0281100000002</v>
      </c>
      <c r="K5" s="28">
        <v>15</v>
      </c>
      <c r="L5" s="71">
        <f>K5*$D5/100</f>
        <v>1528.8168660000001</v>
      </c>
      <c r="M5" s="28">
        <v>20</v>
      </c>
      <c r="N5" s="71">
        <f>M5*$D5/100</f>
        <v>2038.4224879999999</v>
      </c>
      <c r="O5" s="28">
        <v>10</v>
      </c>
      <c r="P5" s="71">
        <f>O5*$D5/100</f>
        <v>1019.211244</v>
      </c>
      <c r="Q5" s="28">
        <v>5</v>
      </c>
      <c r="R5" s="71">
        <f>Q5*$D5/100</f>
        <v>509.60562199999998</v>
      </c>
      <c r="S5" s="28">
        <v>5</v>
      </c>
      <c r="T5" s="71">
        <f>S5*$D5/100</f>
        <v>509.60562199999998</v>
      </c>
      <c r="U5" s="28"/>
      <c r="V5" s="71">
        <f>U5*$D5/100</f>
        <v>0</v>
      </c>
      <c r="W5" s="29">
        <f t="shared" ref="W5" si="1">SUM(E5+G5+I5+K5+M5+O5+Q5+S5+U5)</f>
        <v>100</v>
      </c>
      <c r="X5" s="72">
        <f t="shared" ref="X5" si="2">SUM(F5+H5+J5+L5+N5+P5+R5+T5+V5)</f>
        <v>10192.112439999999</v>
      </c>
    </row>
    <row r="6" spans="1:39">
      <c r="B6" s="93"/>
      <c r="C6" s="93"/>
      <c r="D6" s="27"/>
      <c r="E6" s="28"/>
      <c r="F6" s="71"/>
      <c r="G6" s="28"/>
      <c r="H6" s="71"/>
      <c r="I6" s="28"/>
      <c r="J6" s="71"/>
      <c r="K6" s="28"/>
      <c r="L6" s="71"/>
      <c r="M6" s="28"/>
      <c r="N6" s="71"/>
      <c r="O6" s="28"/>
      <c r="P6" s="71"/>
      <c r="Q6" s="28"/>
      <c r="R6" s="71"/>
      <c r="S6" s="28"/>
      <c r="T6" s="71"/>
      <c r="U6" s="28"/>
      <c r="V6" s="71"/>
      <c r="W6" s="29"/>
      <c r="X6" s="72"/>
    </row>
    <row r="7" spans="1:39" ht="15.75" thickBot="1">
      <c r="A7" s="55" t="s">
        <v>20</v>
      </c>
      <c r="B7" s="62">
        <f>SUM(B4:B5)</f>
        <v>31889</v>
      </c>
      <c r="C7" s="62">
        <f>SUM(C4:C5)</f>
        <v>33317.384615384617</v>
      </c>
      <c r="D7" s="63">
        <f>SUM(D4:D5)</f>
        <v>38634.061520000003</v>
      </c>
      <c r="E7" s="64" t="s">
        <v>24</v>
      </c>
      <c r="F7" s="65">
        <f>SUM(F4:F5)</f>
        <v>5285.5036060000002</v>
      </c>
      <c r="G7" s="64" t="s">
        <v>24</v>
      </c>
      <c r="H7" s="65">
        <f>SUM(H4:H5)</f>
        <v>5285.5036060000002</v>
      </c>
      <c r="I7" s="64" t="s">
        <v>24</v>
      </c>
      <c r="J7" s="65">
        <f>SUM(J4:J5)</f>
        <v>5392.2230180000006</v>
      </c>
      <c r="K7" s="64" t="s">
        <v>24</v>
      </c>
      <c r="L7" s="65">
        <f>SUM(L4:L5)</f>
        <v>4373.0117740000005</v>
      </c>
      <c r="M7" s="64" t="s">
        <v>24</v>
      </c>
      <c r="N7" s="65">
        <f>SUM(N4:N5)</f>
        <v>6304.7148500000003</v>
      </c>
      <c r="O7" s="64" t="s">
        <v>24</v>
      </c>
      <c r="P7" s="65">
        <f>SUM(P4:P5)</f>
        <v>6707.6010600000009</v>
      </c>
      <c r="Q7" s="67" t="s">
        <v>24</v>
      </c>
      <c r="R7" s="65">
        <f>SUM(R4:R5)</f>
        <v>1931.7030760000002</v>
      </c>
      <c r="S7" s="67" t="s">
        <v>24</v>
      </c>
      <c r="T7" s="65">
        <f>SUM(T4:T5)</f>
        <v>1931.7030760000002</v>
      </c>
      <c r="U7" s="67" t="s">
        <v>24</v>
      </c>
      <c r="V7" s="65">
        <f>SUM(V4:V5)</f>
        <v>1422.0974540000002</v>
      </c>
      <c r="W7" s="58" t="s">
        <v>24</v>
      </c>
      <c r="X7" s="79">
        <f>SUM(X4:X5)</f>
        <v>38634.061520000003</v>
      </c>
      <c r="AA7" s="32"/>
    </row>
    <row r="8" spans="1:39" ht="15.75" thickTop="1">
      <c r="A8" s="33"/>
      <c r="B8" s="13"/>
      <c r="C8" s="34"/>
      <c r="D8" s="34"/>
      <c r="E8" s="13"/>
      <c r="F8" s="72"/>
      <c r="G8" s="13"/>
      <c r="H8" s="72"/>
      <c r="I8" s="13"/>
      <c r="J8" s="72"/>
      <c r="K8" s="13"/>
      <c r="L8" s="72"/>
      <c r="M8" s="13"/>
      <c r="N8" s="72"/>
      <c r="O8" s="13"/>
      <c r="P8" s="72"/>
      <c r="Q8" s="13"/>
      <c r="R8" s="72"/>
      <c r="S8" s="13"/>
      <c r="T8" s="72"/>
      <c r="U8" s="13"/>
      <c r="V8" s="72"/>
    </row>
    <row r="9" spans="1:39" ht="15.75">
      <c r="A9" s="12" t="s">
        <v>6</v>
      </c>
      <c r="B9" s="7"/>
      <c r="C9" s="7"/>
      <c r="D9" s="8"/>
      <c r="E9" s="13"/>
      <c r="F9" s="72"/>
      <c r="G9" s="13"/>
      <c r="H9" s="72"/>
      <c r="I9" s="13"/>
      <c r="J9" s="68"/>
      <c r="K9" s="8"/>
      <c r="L9" s="68"/>
      <c r="M9" s="8"/>
      <c r="N9" s="68"/>
      <c r="O9" s="8"/>
      <c r="P9" s="68"/>
      <c r="Q9" s="8"/>
      <c r="R9" s="68"/>
      <c r="S9" s="8"/>
      <c r="T9" s="68"/>
      <c r="U9" s="8"/>
      <c r="V9" s="68"/>
    </row>
    <row r="10" spans="1:39">
      <c r="A10" s="35"/>
      <c r="B10" s="35"/>
      <c r="C10" s="35"/>
      <c r="D10" s="35"/>
      <c r="E10" s="17" t="s">
        <v>7</v>
      </c>
      <c r="F10" s="69">
        <v>1.1000000000000001</v>
      </c>
      <c r="G10" s="17" t="s">
        <v>7</v>
      </c>
      <c r="H10" s="69">
        <v>1.2</v>
      </c>
      <c r="I10" s="17" t="s">
        <v>7</v>
      </c>
      <c r="J10" s="69">
        <v>1.3</v>
      </c>
      <c r="K10" s="17" t="s">
        <v>7</v>
      </c>
      <c r="L10" s="69">
        <v>1.4</v>
      </c>
      <c r="M10" s="17" t="s">
        <v>7</v>
      </c>
      <c r="N10" s="69">
        <v>2.1</v>
      </c>
      <c r="O10" s="17" t="s">
        <v>7</v>
      </c>
      <c r="P10" s="69">
        <v>2.2000000000000002</v>
      </c>
      <c r="Q10" s="17" t="s">
        <v>7</v>
      </c>
      <c r="R10" s="69">
        <v>3.1</v>
      </c>
      <c r="S10" s="17" t="s">
        <v>25</v>
      </c>
      <c r="T10" s="69">
        <v>3.2</v>
      </c>
      <c r="U10" s="17" t="s">
        <v>7</v>
      </c>
      <c r="V10" s="69">
        <v>3.3</v>
      </c>
      <c r="W10" s="19" t="s">
        <v>20</v>
      </c>
      <c r="X10" s="20"/>
    </row>
    <row r="11" spans="1:39">
      <c r="A11" s="18" t="s">
        <v>8</v>
      </c>
      <c r="B11" s="18" t="s">
        <v>45</v>
      </c>
      <c r="C11" s="18" t="s">
        <v>9</v>
      </c>
      <c r="D11" s="18" t="s">
        <v>10</v>
      </c>
      <c r="E11" s="25" t="s">
        <v>59</v>
      </c>
      <c r="F11" s="70" t="s">
        <v>60</v>
      </c>
      <c r="G11" s="25" t="s">
        <v>59</v>
      </c>
      <c r="H11" s="70" t="s">
        <v>60</v>
      </c>
      <c r="I11" s="25" t="s">
        <v>59</v>
      </c>
      <c r="J11" s="70" t="s">
        <v>60</v>
      </c>
      <c r="K11" s="25" t="s">
        <v>59</v>
      </c>
      <c r="L11" s="70" t="s">
        <v>60</v>
      </c>
      <c r="M11" s="25" t="s">
        <v>59</v>
      </c>
      <c r="N11" s="70" t="s">
        <v>60</v>
      </c>
      <c r="O11" s="25" t="s">
        <v>59</v>
      </c>
      <c r="P11" s="70" t="s">
        <v>60</v>
      </c>
      <c r="Q11" s="25" t="s">
        <v>59</v>
      </c>
      <c r="R11" s="70" t="s">
        <v>60</v>
      </c>
      <c r="S11" s="25" t="s">
        <v>59</v>
      </c>
      <c r="T11" s="70" t="s">
        <v>60</v>
      </c>
      <c r="U11" s="25" t="s">
        <v>59</v>
      </c>
      <c r="V11" s="70" t="s">
        <v>60</v>
      </c>
      <c r="W11" s="26" t="s">
        <v>59</v>
      </c>
      <c r="X11" s="78" t="s">
        <v>60</v>
      </c>
    </row>
    <row r="12" spans="1:39" s="10" customFormat="1">
      <c r="A12" s="6" t="s">
        <v>2</v>
      </c>
      <c r="B12" s="36">
        <v>5000</v>
      </c>
      <c r="C12" s="6" t="s">
        <v>43</v>
      </c>
      <c r="D12" s="6"/>
      <c r="E12" s="54">
        <v>0</v>
      </c>
      <c r="F12" s="73">
        <f>E12*$B12/100</f>
        <v>0</v>
      </c>
      <c r="G12" s="54">
        <v>0</v>
      </c>
      <c r="H12" s="73">
        <f>G12*$B12/100</f>
        <v>0</v>
      </c>
      <c r="I12" s="54">
        <v>0</v>
      </c>
      <c r="J12" s="73">
        <f>I12*$B12/100</f>
        <v>0</v>
      </c>
      <c r="K12" s="54">
        <v>0</v>
      </c>
      <c r="L12" s="73">
        <f>K12*$B12/100</f>
        <v>0</v>
      </c>
      <c r="M12" s="54">
        <v>50</v>
      </c>
      <c r="N12" s="73">
        <f>M12*$B12/100</f>
        <v>2500</v>
      </c>
      <c r="O12" s="54">
        <v>50</v>
      </c>
      <c r="P12" s="73">
        <f>O12*$B12/100</f>
        <v>2500</v>
      </c>
      <c r="Q12" s="54">
        <v>0</v>
      </c>
      <c r="R12" s="73">
        <f>Q12*$B12/100</f>
        <v>0</v>
      </c>
      <c r="S12" s="54">
        <v>0</v>
      </c>
      <c r="T12" s="73">
        <f>S12*$B12/100</f>
        <v>0</v>
      </c>
      <c r="U12" s="54">
        <v>0</v>
      </c>
      <c r="V12" s="73">
        <f>U12*$B12/100</f>
        <v>0</v>
      </c>
      <c r="W12" s="29">
        <f t="shared" ref="W12:W15" si="3">SUM(E12+G12+I12+K12+M12+O12+Q12+S12+U12)</f>
        <v>100</v>
      </c>
      <c r="X12" s="72">
        <f t="shared" ref="X12:X15" si="4">SUM(F12+H12+J12+L12+N12+P12+R12+T12+V12)</f>
        <v>5000</v>
      </c>
      <c r="Y12" s="13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s="10" customFormat="1">
      <c r="A13" s="6" t="s">
        <v>3</v>
      </c>
      <c r="B13" s="36">
        <v>5000</v>
      </c>
      <c r="C13" s="6" t="s">
        <v>4</v>
      </c>
      <c r="D13" s="6"/>
      <c r="E13" s="54">
        <v>0</v>
      </c>
      <c r="F13" s="73">
        <f>E13*$B13/100</f>
        <v>0</v>
      </c>
      <c r="G13" s="54">
        <v>0</v>
      </c>
      <c r="H13" s="73">
        <f>G13*$B13/100</f>
        <v>0</v>
      </c>
      <c r="I13" s="54">
        <v>0</v>
      </c>
      <c r="J13" s="73">
        <f>I13*$B13/100</f>
        <v>0</v>
      </c>
      <c r="K13" s="54">
        <v>0</v>
      </c>
      <c r="L13" s="73">
        <f>K13*$B13/100</f>
        <v>0</v>
      </c>
      <c r="M13" s="54">
        <v>50</v>
      </c>
      <c r="N13" s="73">
        <f>M13*$B13/100</f>
        <v>2500</v>
      </c>
      <c r="O13" s="54">
        <v>50</v>
      </c>
      <c r="P13" s="73">
        <f>O13*$B13/100</f>
        <v>2500</v>
      </c>
      <c r="Q13" s="54">
        <v>0</v>
      </c>
      <c r="R13" s="73">
        <f>Q13*$B13/100</f>
        <v>0</v>
      </c>
      <c r="S13" s="54">
        <v>0</v>
      </c>
      <c r="T13" s="73">
        <f>S13*$B13/100</f>
        <v>0</v>
      </c>
      <c r="U13" s="54">
        <v>0</v>
      </c>
      <c r="V13" s="73">
        <f>U13*$B13/100</f>
        <v>0</v>
      </c>
      <c r="W13" s="29">
        <f t="shared" si="3"/>
        <v>100</v>
      </c>
      <c r="X13" s="72">
        <f t="shared" si="4"/>
        <v>5000</v>
      </c>
      <c r="Y13" s="13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10" customFormat="1">
      <c r="A14" s="6" t="s">
        <v>91</v>
      </c>
      <c r="B14" s="36">
        <v>10000</v>
      </c>
      <c r="C14" s="6" t="s">
        <v>4</v>
      </c>
      <c r="D14" s="6"/>
      <c r="E14" s="54">
        <v>0</v>
      </c>
      <c r="F14" s="73">
        <f>E14*$B14/100</f>
        <v>0</v>
      </c>
      <c r="G14" s="54">
        <v>0</v>
      </c>
      <c r="H14" s="73">
        <f>G14*$B14/100</f>
        <v>0</v>
      </c>
      <c r="I14" s="54">
        <v>0</v>
      </c>
      <c r="J14" s="73">
        <f>I14*$B14/100</f>
        <v>0</v>
      </c>
      <c r="K14" s="54">
        <v>0</v>
      </c>
      <c r="L14" s="73">
        <f>K14*$B14/100</f>
        <v>0</v>
      </c>
      <c r="M14" s="54">
        <v>0</v>
      </c>
      <c r="N14" s="73">
        <f>M14*$B14/100</f>
        <v>0</v>
      </c>
      <c r="O14" s="54">
        <v>0</v>
      </c>
      <c r="P14" s="73">
        <f>O14*$B14/100</f>
        <v>0</v>
      </c>
      <c r="Q14" s="54">
        <v>50</v>
      </c>
      <c r="R14" s="73">
        <f>Q14*$B14/100</f>
        <v>5000</v>
      </c>
      <c r="S14" s="54"/>
      <c r="T14" s="73">
        <f>S14*$B14/100</f>
        <v>0</v>
      </c>
      <c r="U14" s="54">
        <v>50</v>
      </c>
      <c r="V14" s="73">
        <f>U14*$B14/100</f>
        <v>5000</v>
      </c>
      <c r="W14" s="29">
        <f t="shared" si="3"/>
        <v>100</v>
      </c>
      <c r="X14" s="72">
        <f t="shared" si="4"/>
        <v>10000</v>
      </c>
      <c r="Y14" s="13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s="10" customFormat="1" ht="15.75" thickBot="1">
      <c r="A15" s="30" t="s">
        <v>20</v>
      </c>
      <c r="B15" s="37">
        <f>SUM(B12:B14)</f>
        <v>20000</v>
      </c>
      <c r="C15" s="38"/>
      <c r="D15" s="39"/>
      <c r="E15" s="40"/>
      <c r="F15" s="31">
        <f t="shared" ref="F15:P15" si="5">SUM(F12:F14)</f>
        <v>0</v>
      </c>
      <c r="G15" s="40">
        <f t="shared" si="5"/>
        <v>0</v>
      </c>
      <c r="H15" s="31">
        <f t="shared" si="5"/>
        <v>0</v>
      </c>
      <c r="I15" s="40">
        <f t="shared" si="5"/>
        <v>0</v>
      </c>
      <c r="J15" s="31">
        <f t="shared" si="5"/>
        <v>0</v>
      </c>
      <c r="K15" s="40">
        <f t="shared" si="5"/>
        <v>0</v>
      </c>
      <c r="L15" s="31">
        <f t="shared" si="5"/>
        <v>0</v>
      </c>
      <c r="M15" s="40">
        <f t="shared" si="5"/>
        <v>100</v>
      </c>
      <c r="N15" s="31">
        <f t="shared" si="5"/>
        <v>5000</v>
      </c>
      <c r="O15" s="40">
        <f t="shared" si="5"/>
        <v>100</v>
      </c>
      <c r="P15" s="31">
        <f t="shared" si="5"/>
        <v>5000</v>
      </c>
      <c r="Q15" s="40">
        <f t="shared" ref="Q15:V15" si="6">SUM(Q12:Q14)</f>
        <v>50</v>
      </c>
      <c r="R15" s="31">
        <f t="shared" si="6"/>
        <v>5000</v>
      </c>
      <c r="S15" s="40">
        <f t="shared" si="6"/>
        <v>0</v>
      </c>
      <c r="T15" s="31">
        <f t="shared" si="6"/>
        <v>0</v>
      </c>
      <c r="U15" s="40">
        <f t="shared" si="6"/>
        <v>50</v>
      </c>
      <c r="V15" s="31">
        <f t="shared" si="6"/>
        <v>5000</v>
      </c>
      <c r="W15" s="29">
        <f t="shared" si="3"/>
        <v>300</v>
      </c>
      <c r="X15" s="72">
        <f t="shared" si="4"/>
        <v>20000</v>
      </c>
      <c r="Y15" s="13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ht="15.75" thickTop="1"/>
    <row r="17" spans="1:39" s="1" customFormat="1" ht="15.75">
      <c r="A17" s="41" t="s">
        <v>11</v>
      </c>
      <c r="B17" s="42"/>
      <c r="C17" s="42"/>
      <c r="D17" s="43"/>
      <c r="E17" s="43"/>
      <c r="F17" s="46"/>
      <c r="G17" s="43"/>
      <c r="H17" s="46"/>
      <c r="I17" s="43"/>
      <c r="J17" s="46"/>
      <c r="K17" s="43"/>
      <c r="L17" s="46"/>
      <c r="M17" s="43"/>
      <c r="N17" s="46"/>
      <c r="O17" s="43"/>
      <c r="P17" s="46"/>
      <c r="Q17" s="43"/>
      <c r="R17" s="46"/>
      <c r="S17" s="43"/>
      <c r="T17" s="46"/>
      <c r="U17" s="43"/>
      <c r="V17" s="46"/>
      <c r="W17" s="43"/>
      <c r="X17" s="43"/>
      <c r="Y17" s="80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</row>
    <row r="18" spans="1:39">
      <c r="A18" s="44"/>
      <c r="B18" s="44"/>
      <c r="C18" s="44"/>
      <c r="D18" s="17"/>
      <c r="E18" s="17" t="s">
        <v>7</v>
      </c>
      <c r="F18" s="69">
        <v>1.1000000000000001</v>
      </c>
      <c r="G18" s="17" t="s">
        <v>7</v>
      </c>
      <c r="H18" s="69">
        <v>1.2</v>
      </c>
      <c r="I18" s="17" t="s">
        <v>7</v>
      </c>
      <c r="J18" s="69">
        <v>1.3</v>
      </c>
      <c r="K18" s="17" t="s">
        <v>7</v>
      </c>
      <c r="L18" s="69">
        <v>1.4</v>
      </c>
      <c r="M18" s="17" t="s">
        <v>7</v>
      </c>
      <c r="N18" s="69">
        <v>2.1</v>
      </c>
      <c r="O18" s="17" t="s">
        <v>7</v>
      </c>
      <c r="P18" s="69">
        <v>2.2000000000000002</v>
      </c>
      <c r="Q18" s="17" t="s">
        <v>7</v>
      </c>
      <c r="R18" s="69">
        <v>3.1</v>
      </c>
      <c r="S18" s="17" t="s">
        <v>25</v>
      </c>
      <c r="T18" s="69">
        <v>3.2</v>
      </c>
      <c r="U18" s="17" t="s">
        <v>7</v>
      </c>
      <c r="V18" s="69">
        <v>3.3</v>
      </c>
      <c r="W18" s="19" t="s">
        <v>20</v>
      </c>
      <c r="X18" s="20"/>
    </row>
    <row r="19" spans="1:39">
      <c r="A19" s="18" t="s">
        <v>12</v>
      </c>
      <c r="B19" s="18" t="s">
        <v>86</v>
      </c>
      <c r="C19" s="18" t="s">
        <v>14</v>
      </c>
      <c r="D19" s="25"/>
      <c r="E19" s="25" t="s">
        <v>59</v>
      </c>
      <c r="F19" s="70" t="s">
        <v>60</v>
      </c>
      <c r="G19" s="25" t="s">
        <v>59</v>
      </c>
      <c r="H19" s="70" t="s">
        <v>60</v>
      </c>
      <c r="I19" s="25" t="s">
        <v>59</v>
      </c>
      <c r="J19" s="70" t="s">
        <v>60</v>
      </c>
      <c r="K19" s="25" t="s">
        <v>59</v>
      </c>
      <c r="L19" s="70" t="s">
        <v>60</v>
      </c>
      <c r="M19" s="25" t="s">
        <v>59</v>
      </c>
      <c r="N19" s="70" t="s">
        <v>60</v>
      </c>
      <c r="O19" s="25" t="s">
        <v>59</v>
      </c>
      <c r="P19" s="70" t="s">
        <v>60</v>
      </c>
      <c r="Q19" s="25" t="s">
        <v>59</v>
      </c>
      <c r="R19" s="70" t="s">
        <v>60</v>
      </c>
      <c r="S19" s="25" t="s">
        <v>59</v>
      </c>
      <c r="T19" s="70" t="s">
        <v>60</v>
      </c>
      <c r="U19" s="25" t="s">
        <v>59</v>
      </c>
      <c r="V19" s="70" t="s">
        <v>60</v>
      </c>
      <c r="W19" s="26" t="s">
        <v>59</v>
      </c>
      <c r="X19" s="78" t="s">
        <v>60</v>
      </c>
    </row>
    <row r="20" spans="1:39" s="10" customFormat="1">
      <c r="A20" s="52" t="s">
        <v>0</v>
      </c>
      <c r="B20" s="53">
        <f>+'3.Pay Level'!F5</f>
        <v>8320</v>
      </c>
      <c r="C20" s="53" t="s">
        <v>1</v>
      </c>
      <c r="D20" s="27" t="s">
        <v>1</v>
      </c>
      <c r="E20" s="54"/>
      <c r="F20" s="73">
        <f>E20*$B20/100</f>
        <v>0</v>
      </c>
      <c r="G20" s="54"/>
      <c r="H20" s="73">
        <f>G20*$B20/100</f>
        <v>0</v>
      </c>
      <c r="I20" s="54">
        <v>50</v>
      </c>
      <c r="J20" s="73">
        <f>I20*$B20/100</f>
        <v>4160</v>
      </c>
      <c r="K20" s="54">
        <v>0</v>
      </c>
      <c r="L20" s="73">
        <f>K20*$B20/100</f>
        <v>0</v>
      </c>
      <c r="M20" s="54">
        <v>0</v>
      </c>
      <c r="N20" s="73">
        <f>M20*$B20/100</f>
        <v>0</v>
      </c>
      <c r="O20" s="54">
        <v>50</v>
      </c>
      <c r="P20" s="73">
        <f>O20*$B20/100</f>
        <v>4160</v>
      </c>
      <c r="Q20" s="54">
        <v>0</v>
      </c>
      <c r="R20" s="73">
        <f>Q20*$B20/100</f>
        <v>0</v>
      </c>
      <c r="S20" s="54">
        <v>0</v>
      </c>
      <c r="T20" s="73">
        <f>S20*$B20/100</f>
        <v>0</v>
      </c>
      <c r="U20" s="54">
        <v>0</v>
      </c>
      <c r="V20" s="73">
        <f>U20*$B20/100</f>
        <v>0</v>
      </c>
      <c r="W20" s="29">
        <f t="shared" ref="W20:W21" si="7">SUM(E20+G20+I20+K20+M20+O20+Q20+S20+U20)</f>
        <v>100</v>
      </c>
      <c r="X20" s="72">
        <f t="shared" ref="X20:X21" si="8">SUM(F20+H20+J20+L20+N20+P20+R20+T20+V20)</f>
        <v>8320</v>
      </c>
      <c r="Y20" s="13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s="10" customFormat="1">
      <c r="A21" s="52" t="s">
        <v>90</v>
      </c>
      <c r="B21" s="53">
        <v>0</v>
      </c>
      <c r="C21" s="53" t="s">
        <v>1</v>
      </c>
      <c r="D21" s="27" t="s">
        <v>1</v>
      </c>
      <c r="E21" s="54">
        <v>0</v>
      </c>
      <c r="F21" s="73">
        <f>E21*$B21/100</f>
        <v>0</v>
      </c>
      <c r="G21" s="54">
        <v>0</v>
      </c>
      <c r="H21" s="73">
        <f>G21*$B21/100</f>
        <v>0</v>
      </c>
      <c r="I21" s="54">
        <v>0</v>
      </c>
      <c r="J21" s="73">
        <f>I21*$B21/100</f>
        <v>0</v>
      </c>
      <c r="K21" s="54">
        <v>0</v>
      </c>
      <c r="L21" s="73">
        <v>0</v>
      </c>
      <c r="M21" s="54">
        <v>0</v>
      </c>
      <c r="N21" s="73">
        <f>M21*$B21/100</f>
        <v>0</v>
      </c>
      <c r="O21" s="54">
        <v>0</v>
      </c>
      <c r="P21" s="73">
        <f>O21*$B21/100</f>
        <v>0</v>
      </c>
      <c r="Q21" s="54">
        <v>0</v>
      </c>
      <c r="R21" s="73">
        <f>Q21*$B21/100</f>
        <v>0</v>
      </c>
      <c r="S21" s="54">
        <v>0</v>
      </c>
      <c r="T21" s="73">
        <f>S21*$B21/100</f>
        <v>0</v>
      </c>
      <c r="U21" s="54">
        <v>0</v>
      </c>
      <c r="V21" s="73">
        <f>U21*$B21/100</f>
        <v>0</v>
      </c>
      <c r="W21" s="29">
        <f t="shared" si="7"/>
        <v>0</v>
      </c>
      <c r="X21" s="72">
        <f t="shared" si="8"/>
        <v>0</v>
      </c>
      <c r="Y21" s="13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10" customFormat="1" ht="15.75" thickBot="1">
      <c r="A22" s="55" t="s">
        <v>20</v>
      </c>
      <c r="B22" s="61">
        <f>SUM(B20:B21)</f>
        <v>8320</v>
      </c>
      <c r="C22" s="60"/>
      <c r="D22" s="57"/>
      <c r="E22" s="57"/>
      <c r="F22" s="59">
        <f>SUM(F20:F21)</f>
        <v>0</v>
      </c>
      <c r="G22" s="57" t="s">
        <v>87</v>
      </c>
      <c r="H22" s="59">
        <f>SUM(H20:H21)</f>
        <v>0</v>
      </c>
      <c r="I22" s="57" t="s">
        <v>87</v>
      </c>
      <c r="J22" s="59">
        <f>SUM(J20:J21)</f>
        <v>4160</v>
      </c>
      <c r="K22" s="57" t="s">
        <v>87</v>
      </c>
      <c r="L22" s="59">
        <f>SUM(L20:L21)</f>
        <v>0</v>
      </c>
      <c r="M22" s="57" t="s">
        <v>87</v>
      </c>
      <c r="N22" s="59">
        <f>SUM(N20:N21)</f>
        <v>0</v>
      </c>
      <c r="O22" s="57" t="s">
        <v>88</v>
      </c>
      <c r="P22" s="59">
        <f>SUM(P20:P21)</f>
        <v>4160</v>
      </c>
      <c r="Q22" s="57" t="s">
        <v>87</v>
      </c>
      <c r="R22" s="59">
        <f>SUM(R20:R21)</f>
        <v>0</v>
      </c>
      <c r="S22" s="57" t="s">
        <v>87</v>
      </c>
      <c r="T22" s="59">
        <f>SUM(T20:T21)</f>
        <v>0</v>
      </c>
      <c r="U22" s="57" t="s">
        <v>89</v>
      </c>
      <c r="V22" s="59">
        <f>SUM(V20:V21)</f>
        <v>0</v>
      </c>
      <c r="W22" s="58"/>
      <c r="X22" s="79">
        <f>SUM(X20:X21)</f>
        <v>8320</v>
      </c>
      <c r="Y22" s="13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ht="15.75" thickTop="1"/>
    <row r="24" spans="1:39" ht="15.75">
      <c r="A24" s="45" t="s">
        <v>13</v>
      </c>
      <c r="B24" s="5"/>
      <c r="C24" s="5"/>
    </row>
    <row r="25" spans="1:39">
      <c r="A25" s="44"/>
      <c r="B25" s="44"/>
      <c r="C25" s="44"/>
      <c r="D25" s="17"/>
      <c r="E25" s="17" t="s">
        <v>7</v>
      </c>
      <c r="F25" s="69">
        <v>1.1000000000000001</v>
      </c>
      <c r="G25" s="17" t="s">
        <v>7</v>
      </c>
      <c r="H25" s="69">
        <v>1.2</v>
      </c>
      <c r="I25" s="17" t="s">
        <v>7</v>
      </c>
      <c r="J25" s="69">
        <v>1.3</v>
      </c>
      <c r="K25" s="17" t="s">
        <v>7</v>
      </c>
      <c r="L25" s="69">
        <v>1.4</v>
      </c>
      <c r="M25" s="17" t="s">
        <v>7</v>
      </c>
      <c r="N25" s="69">
        <v>2.1</v>
      </c>
      <c r="O25" s="17" t="s">
        <v>7</v>
      </c>
      <c r="P25" s="69">
        <v>2.2000000000000002</v>
      </c>
      <c r="Q25" s="17" t="s">
        <v>7</v>
      </c>
      <c r="R25" s="69">
        <v>3.1</v>
      </c>
      <c r="S25" s="17" t="s">
        <v>25</v>
      </c>
      <c r="T25" s="69">
        <v>3.2</v>
      </c>
      <c r="U25" s="17" t="s">
        <v>7</v>
      </c>
      <c r="V25" s="69">
        <v>3.3</v>
      </c>
      <c r="W25" s="19" t="s">
        <v>20</v>
      </c>
      <c r="X25" s="20"/>
    </row>
    <row r="26" spans="1:39">
      <c r="A26" s="18" t="s">
        <v>12</v>
      </c>
      <c r="B26" s="18" t="s">
        <v>48</v>
      </c>
      <c r="C26" s="18"/>
      <c r="D26" s="25"/>
      <c r="E26" s="25" t="s">
        <v>59</v>
      </c>
      <c r="F26" s="70" t="s">
        <v>60</v>
      </c>
      <c r="G26" s="25" t="s">
        <v>59</v>
      </c>
      <c r="H26" s="70" t="s">
        <v>60</v>
      </c>
      <c r="I26" s="25" t="s">
        <v>59</v>
      </c>
      <c r="J26" s="70" t="s">
        <v>60</v>
      </c>
      <c r="K26" s="25" t="s">
        <v>59</v>
      </c>
      <c r="L26" s="70" t="s">
        <v>60</v>
      </c>
      <c r="M26" s="25" t="s">
        <v>59</v>
      </c>
      <c r="N26" s="70" t="s">
        <v>60</v>
      </c>
      <c r="O26" s="25" t="s">
        <v>59</v>
      </c>
      <c r="P26" s="70" t="s">
        <v>60</v>
      </c>
      <c r="Q26" s="25" t="s">
        <v>59</v>
      </c>
      <c r="R26" s="70" t="s">
        <v>60</v>
      </c>
      <c r="S26" s="25" t="s">
        <v>59</v>
      </c>
      <c r="T26" s="70" t="s">
        <v>60</v>
      </c>
      <c r="U26" s="25" t="s">
        <v>59</v>
      </c>
      <c r="V26" s="70" t="s">
        <v>60</v>
      </c>
      <c r="W26" s="26" t="s">
        <v>59</v>
      </c>
      <c r="X26" s="78" t="s">
        <v>60</v>
      </c>
    </row>
    <row r="27" spans="1:39">
      <c r="A27" s="6" t="s">
        <v>77</v>
      </c>
      <c r="B27" s="46">
        <v>500</v>
      </c>
      <c r="C27" s="46"/>
      <c r="D27" s="28"/>
      <c r="E27" s="54"/>
      <c r="F27" s="73">
        <f>E27*$B27/100</f>
        <v>0</v>
      </c>
      <c r="G27" s="54"/>
      <c r="H27" s="73">
        <f>G27*$B27/100</f>
        <v>0</v>
      </c>
      <c r="I27" s="54">
        <v>50</v>
      </c>
      <c r="J27" s="73">
        <f>I27*$B27/100</f>
        <v>250</v>
      </c>
      <c r="K27" s="54"/>
      <c r="L27" s="73">
        <f>K27*$B27/100</f>
        <v>0</v>
      </c>
      <c r="M27" s="54"/>
      <c r="N27" s="73">
        <f>M27*$B27/100</f>
        <v>0</v>
      </c>
      <c r="O27" s="54">
        <v>50</v>
      </c>
      <c r="P27" s="73">
        <f>O27*$B27/100</f>
        <v>250</v>
      </c>
      <c r="Q27" s="54">
        <v>0</v>
      </c>
      <c r="R27" s="73">
        <f>Q27*$B27/100</f>
        <v>0</v>
      </c>
      <c r="S27" s="54">
        <v>0</v>
      </c>
      <c r="T27" s="73">
        <f>S27*$B27/100</f>
        <v>0</v>
      </c>
      <c r="U27" s="54">
        <v>0</v>
      </c>
      <c r="V27" s="73">
        <f>U27*$B27/100</f>
        <v>0</v>
      </c>
      <c r="W27" s="29">
        <f t="shared" ref="W27:W31" si="9">SUM(E27+G27+I27+K27+M27+O27+Q27+S27+U27)</f>
        <v>100</v>
      </c>
      <c r="X27" s="72">
        <f t="shared" ref="X27:X31" si="10">SUM(F27+H27+J27+L27+N27+P27+R27+T27+V27)</f>
        <v>500</v>
      </c>
    </row>
    <row r="28" spans="1:39">
      <c r="A28" s="6" t="s">
        <v>78</v>
      </c>
      <c r="B28" s="46">
        <v>1000</v>
      </c>
      <c r="C28" s="46"/>
      <c r="D28" s="28"/>
      <c r="E28" s="54">
        <v>10</v>
      </c>
      <c r="F28" s="73">
        <f>E28*$B28/100</f>
        <v>100</v>
      </c>
      <c r="G28" s="54">
        <v>10</v>
      </c>
      <c r="H28" s="73">
        <f>G28*$B28/100</f>
        <v>100</v>
      </c>
      <c r="I28" s="54">
        <v>10</v>
      </c>
      <c r="J28" s="73">
        <f>I28*$B28/100</f>
        <v>100</v>
      </c>
      <c r="K28" s="54"/>
      <c r="L28" s="73">
        <f>K28*$B28/100</f>
        <v>0</v>
      </c>
      <c r="M28" s="54">
        <v>20</v>
      </c>
      <c r="N28" s="73">
        <f>M28*$B28/100</f>
        <v>200</v>
      </c>
      <c r="O28" s="54">
        <v>20</v>
      </c>
      <c r="P28" s="73">
        <f>O28*$B28/100</f>
        <v>200</v>
      </c>
      <c r="Q28" s="54">
        <v>0</v>
      </c>
      <c r="R28" s="73">
        <f t="shared" ref="R28:R30" si="11">Q28*$B28/100</f>
        <v>0</v>
      </c>
      <c r="S28" s="54">
        <v>30</v>
      </c>
      <c r="T28" s="73">
        <f t="shared" ref="T28:T30" si="12">S28*$B28/100</f>
        <v>300</v>
      </c>
      <c r="U28" s="54">
        <v>0</v>
      </c>
      <c r="V28" s="73">
        <f t="shared" ref="V28:V30" si="13">U28*$B28/100</f>
        <v>0</v>
      </c>
      <c r="W28" s="29">
        <f t="shared" si="9"/>
        <v>100</v>
      </c>
      <c r="X28" s="72">
        <f t="shared" si="10"/>
        <v>1000</v>
      </c>
    </row>
    <row r="29" spans="1:39">
      <c r="A29" s="6" t="s">
        <v>79</v>
      </c>
      <c r="B29" s="46">
        <v>6000</v>
      </c>
      <c r="C29" s="46"/>
      <c r="D29" s="28"/>
      <c r="E29" s="54">
        <v>10</v>
      </c>
      <c r="F29" s="73">
        <f>E29*$B29/100</f>
        <v>600</v>
      </c>
      <c r="G29" s="54">
        <v>10</v>
      </c>
      <c r="H29" s="73">
        <f>G29*$B29/100</f>
        <v>600</v>
      </c>
      <c r="I29" s="54">
        <v>10</v>
      </c>
      <c r="J29" s="73">
        <f>I29*$B29/100</f>
        <v>600</v>
      </c>
      <c r="K29" s="54">
        <v>10</v>
      </c>
      <c r="L29" s="73">
        <f>K29*$B29/100</f>
        <v>600</v>
      </c>
      <c r="M29" s="54">
        <v>10</v>
      </c>
      <c r="N29" s="73">
        <f>M29*$B29/100</f>
        <v>600</v>
      </c>
      <c r="O29" s="54">
        <v>10</v>
      </c>
      <c r="P29" s="73">
        <f>O29*$B29/100</f>
        <v>600</v>
      </c>
      <c r="Q29" s="54">
        <v>10</v>
      </c>
      <c r="R29" s="73">
        <f t="shared" si="11"/>
        <v>600</v>
      </c>
      <c r="S29" s="54">
        <v>20</v>
      </c>
      <c r="T29" s="73">
        <f t="shared" si="12"/>
        <v>1200</v>
      </c>
      <c r="U29" s="54">
        <v>10</v>
      </c>
      <c r="V29" s="73">
        <f t="shared" si="13"/>
        <v>600</v>
      </c>
      <c r="W29" s="29">
        <f t="shared" si="9"/>
        <v>100</v>
      </c>
      <c r="X29" s="72">
        <f t="shared" si="10"/>
        <v>6000</v>
      </c>
    </row>
    <row r="30" spans="1:39">
      <c r="A30" s="6" t="s">
        <v>92</v>
      </c>
      <c r="B30" s="47">
        <f>+[1]just!$C$25</f>
        <v>500</v>
      </c>
      <c r="C30" s="47"/>
      <c r="D30" s="28"/>
      <c r="E30" s="54"/>
      <c r="F30" s="73">
        <f>E30*$B30/100</f>
        <v>0</v>
      </c>
      <c r="G30" s="54"/>
      <c r="H30" s="73">
        <f>G30*$B30/100</f>
        <v>0</v>
      </c>
      <c r="I30" s="54"/>
      <c r="J30" s="73">
        <f>I30*$B30/100</f>
        <v>0</v>
      </c>
      <c r="K30" s="54"/>
      <c r="L30" s="73">
        <f>K30*$B30/100</f>
        <v>0</v>
      </c>
      <c r="M30" s="54"/>
      <c r="N30" s="73">
        <f>M30*$B30/100</f>
        <v>0</v>
      </c>
      <c r="O30" s="54"/>
      <c r="P30" s="73">
        <f>O30*$B30/100</f>
        <v>0</v>
      </c>
      <c r="Q30" s="54">
        <v>0</v>
      </c>
      <c r="R30" s="73">
        <f t="shared" si="11"/>
        <v>0</v>
      </c>
      <c r="S30" s="54">
        <v>0</v>
      </c>
      <c r="T30" s="73">
        <f t="shared" si="12"/>
        <v>0</v>
      </c>
      <c r="U30" s="54">
        <v>100</v>
      </c>
      <c r="V30" s="73">
        <f t="shared" si="13"/>
        <v>500</v>
      </c>
      <c r="W30" s="29">
        <f t="shared" si="9"/>
        <v>100</v>
      </c>
      <c r="X30" s="72">
        <f t="shared" si="10"/>
        <v>500</v>
      </c>
    </row>
    <row r="31" spans="1:39">
      <c r="A31" s="6" t="s">
        <v>178</v>
      </c>
      <c r="B31" s="47">
        <v>5000</v>
      </c>
      <c r="C31" s="47"/>
      <c r="D31" s="28"/>
      <c r="E31" s="54">
        <v>0</v>
      </c>
      <c r="F31" s="73">
        <f>E31*$B31/100</f>
        <v>0</v>
      </c>
      <c r="G31" s="54">
        <v>0</v>
      </c>
      <c r="H31" s="73">
        <f>G31*$B31/100</f>
        <v>0</v>
      </c>
      <c r="I31" s="54">
        <v>0</v>
      </c>
      <c r="J31" s="73">
        <f>I31*$B31/100</f>
        <v>0</v>
      </c>
      <c r="K31" s="54">
        <v>0</v>
      </c>
      <c r="L31" s="73">
        <f>K31*$B31/100</f>
        <v>0</v>
      </c>
      <c r="M31" s="54">
        <v>0</v>
      </c>
      <c r="N31" s="73">
        <f>M31*$B31/100</f>
        <v>0</v>
      </c>
      <c r="O31" s="54">
        <v>0</v>
      </c>
      <c r="P31" s="73">
        <f>O31*$B31/100</f>
        <v>0</v>
      </c>
      <c r="Q31" s="54">
        <v>0</v>
      </c>
      <c r="R31" s="73">
        <f>Q31*$B31/100</f>
        <v>0</v>
      </c>
      <c r="S31" s="54">
        <v>100</v>
      </c>
      <c r="T31" s="73">
        <f>S31*$B31/100</f>
        <v>5000</v>
      </c>
      <c r="U31" s="54">
        <v>0</v>
      </c>
      <c r="V31" s="73">
        <f>U31*$B31/100</f>
        <v>0</v>
      </c>
      <c r="W31" s="29">
        <f t="shared" si="9"/>
        <v>100</v>
      </c>
      <c r="X31" s="72">
        <f t="shared" si="10"/>
        <v>5000</v>
      </c>
    </row>
    <row r="32" spans="1:39" ht="15.75" thickBot="1">
      <c r="A32" s="55" t="s">
        <v>20</v>
      </c>
      <c r="B32" s="77">
        <f>SUM(B27:B31)</f>
        <v>13000</v>
      </c>
      <c r="C32" s="56"/>
      <c r="D32" s="57"/>
      <c r="E32" s="57"/>
      <c r="F32" s="59">
        <f>SUM(F27:F31)</f>
        <v>700</v>
      </c>
      <c r="G32" s="57" t="s">
        <v>24</v>
      </c>
      <c r="H32" s="59">
        <f>SUM(H27:H31)</f>
        <v>700</v>
      </c>
      <c r="I32" s="57" t="s">
        <v>24</v>
      </c>
      <c r="J32" s="59">
        <f>SUM(J27:J31)</f>
        <v>950</v>
      </c>
      <c r="K32" s="57" t="s">
        <v>24</v>
      </c>
      <c r="L32" s="59">
        <f>SUM(L27:L31)</f>
        <v>600</v>
      </c>
      <c r="M32" s="57" t="s">
        <v>24</v>
      </c>
      <c r="N32" s="59">
        <f>SUM(N27:N31)</f>
        <v>800</v>
      </c>
      <c r="O32" s="57" t="s">
        <v>24</v>
      </c>
      <c r="P32" s="59">
        <f>SUM(P27:P31)</f>
        <v>1050</v>
      </c>
      <c r="Q32" s="57" t="s">
        <v>24</v>
      </c>
      <c r="R32" s="59">
        <f>SUM(R27:R31)</f>
        <v>600</v>
      </c>
      <c r="S32" s="57" t="s">
        <v>24</v>
      </c>
      <c r="T32" s="59">
        <f>SUM(T27:T31)</f>
        <v>6500</v>
      </c>
      <c r="U32" s="57" t="s">
        <v>24</v>
      </c>
      <c r="V32" s="59">
        <f>SUM(V27:V31)</f>
        <v>1100</v>
      </c>
      <c r="W32" s="58"/>
      <c r="X32" s="79">
        <f>SUM(X27:X31)</f>
        <v>13000</v>
      </c>
    </row>
    <row r="33" spans="1:39" s="4" customFormat="1" ht="16.5" thickTop="1">
      <c r="A33" s="120"/>
      <c r="B33" s="48"/>
      <c r="C33" s="48"/>
      <c r="D33" s="49"/>
      <c r="E33" s="49"/>
      <c r="F33" s="47"/>
      <c r="G33" s="49"/>
      <c r="H33" s="47"/>
      <c r="I33" s="49"/>
      <c r="J33" s="74"/>
      <c r="K33" s="51"/>
      <c r="L33" s="74"/>
      <c r="M33" s="51"/>
      <c r="N33" s="74"/>
      <c r="O33" s="51"/>
      <c r="P33" s="74"/>
      <c r="Q33" s="51"/>
      <c r="R33" s="74"/>
      <c r="S33" s="51"/>
      <c r="T33" s="74"/>
      <c r="U33" s="51"/>
      <c r="V33" s="74"/>
      <c r="W33" s="50"/>
      <c r="X33" s="50"/>
      <c r="Y33" s="49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</row>
    <row r="34" spans="1:39" ht="15.75">
      <c r="A34" s="45" t="s">
        <v>67</v>
      </c>
      <c r="B34" s="5"/>
      <c r="C34" s="5"/>
    </row>
    <row r="35" spans="1:39">
      <c r="A35" s="44"/>
      <c r="B35" s="44"/>
      <c r="C35" s="44"/>
      <c r="D35" s="17"/>
      <c r="E35" s="17" t="s">
        <v>7</v>
      </c>
      <c r="F35" s="69">
        <v>1.1000000000000001</v>
      </c>
      <c r="G35" s="17" t="s">
        <v>7</v>
      </c>
      <c r="H35" s="69">
        <v>1.2</v>
      </c>
      <c r="I35" s="17" t="s">
        <v>7</v>
      </c>
      <c r="J35" s="69">
        <v>1.3</v>
      </c>
      <c r="K35" s="17" t="s">
        <v>7</v>
      </c>
      <c r="L35" s="69">
        <v>1.4</v>
      </c>
      <c r="M35" s="17" t="s">
        <v>7</v>
      </c>
      <c r="N35" s="69">
        <v>2.1</v>
      </c>
      <c r="O35" s="17" t="s">
        <v>7</v>
      </c>
      <c r="P35" s="75">
        <v>2.2000000000000002</v>
      </c>
      <c r="Q35" s="17" t="s">
        <v>7</v>
      </c>
      <c r="R35" s="69">
        <v>3.1</v>
      </c>
      <c r="S35" s="17" t="s">
        <v>25</v>
      </c>
      <c r="T35" s="69">
        <v>3.2</v>
      </c>
      <c r="U35" s="17" t="s">
        <v>7</v>
      </c>
      <c r="V35" s="69">
        <v>3.3</v>
      </c>
      <c r="W35" s="19" t="s">
        <v>20</v>
      </c>
      <c r="X35" s="20"/>
    </row>
    <row r="36" spans="1:39">
      <c r="A36" s="18" t="s">
        <v>12</v>
      </c>
      <c r="B36" s="18" t="s">
        <v>60</v>
      </c>
      <c r="C36" s="18" t="s">
        <v>48</v>
      </c>
      <c r="D36" s="25"/>
      <c r="E36" s="25" t="s">
        <v>59</v>
      </c>
      <c r="F36" s="70" t="s">
        <v>60</v>
      </c>
      <c r="G36" s="25" t="s">
        <v>59</v>
      </c>
      <c r="H36" s="70" t="s">
        <v>60</v>
      </c>
      <c r="I36" s="25" t="s">
        <v>59</v>
      </c>
      <c r="J36" s="70" t="s">
        <v>60</v>
      </c>
      <c r="K36" s="25" t="s">
        <v>59</v>
      </c>
      <c r="L36" s="70" t="s">
        <v>60</v>
      </c>
      <c r="M36" s="25" t="s">
        <v>59</v>
      </c>
      <c r="N36" s="70" t="s">
        <v>60</v>
      </c>
      <c r="O36" s="25" t="s">
        <v>59</v>
      </c>
      <c r="P36" s="76" t="s">
        <v>59</v>
      </c>
      <c r="Q36" s="25" t="s">
        <v>59</v>
      </c>
      <c r="R36" s="70" t="s">
        <v>60</v>
      </c>
      <c r="S36" s="25" t="s">
        <v>59</v>
      </c>
      <c r="T36" s="70" t="s">
        <v>60</v>
      </c>
      <c r="U36" s="25" t="s">
        <v>59</v>
      </c>
      <c r="V36" s="70" t="s">
        <v>60</v>
      </c>
      <c r="W36" s="26" t="s">
        <v>59</v>
      </c>
      <c r="X36" s="78" t="s">
        <v>60</v>
      </c>
    </row>
    <row r="37" spans="1:39" s="6" customFormat="1" ht="14.25">
      <c r="A37" s="118" t="s">
        <v>179</v>
      </c>
      <c r="B37" s="95">
        <v>5000</v>
      </c>
      <c r="C37" s="95">
        <v>5000</v>
      </c>
      <c r="D37" s="54"/>
      <c r="E37" s="54">
        <v>10</v>
      </c>
      <c r="F37" s="73">
        <f>E37*$C37/100</f>
        <v>500</v>
      </c>
      <c r="G37" s="54">
        <v>10</v>
      </c>
      <c r="H37" s="73">
        <f>G37*$C37/100</f>
        <v>500</v>
      </c>
      <c r="I37" s="54">
        <v>10</v>
      </c>
      <c r="J37" s="73">
        <f>I37*$C37/100</f>
        <v>500</v>
      </c>
      <c r="K37" s="54">
        <v>30</v>
      </c>
      <c r="L37" s="73">
        <f>K37*$C37/100</f>
        <v>1500</v>
      </c>
      <c r="M37" s="54">
        <v>20</v>
      </c>
      <c r="N37" s="73">
        <f>M37*$C37/100</f>
        <v>1000</v>
      </c>
      <c r="O37" s="54">
        <v>20</v>
      </c>
      <c r="P37" s="73">
        <f>O37*$C37/100</f>
        <v>1000</v>
      </c>
      <c r="Q37" s="54">
        <v>0</v>
      </c>
      <c r="R37" s="73">
        <f>Q37*$C37/100</f>
        <v>0</v>
      </c>
      <c r="S37" s="54">
        <v>0</v>
      </c>
      <c r="T37" s="73">
        <f>S37*$C37/100</f>
        <v>0</v>
      </c>
      <c r="U37" s="54">
        <v>0</v>
      </c>
      <c r="V37" s="73">
        <f>U37*$C37/100</f>
        <v>0</v>
      </c>
      <c r="W37" s="29">
        <f>SUM(E37+G37+I37+K37+M37+O37+Q37+S37+U37)</f>
        <v>100</v>
      </c>
      <c r="X37" s="72">
        <f>SUM(F37+H37+J37+L37+N37+P37+R37+T37+V37)</f>
        <v>5000</v>
      </c>
      <c r="Y37" s="13"/>
    </row>
    <row r="38" spans="1:39" ht="15.75" thickBot="1">
      <c r="A38" s="55" t="s">
        <v>20</v>
      </c>
      <c r="B38" s="61">
        <f>+B37</f>
        <v>5000</v>
      </c>
      <c r="C38" s="60"/>
      <c r="D38" s="57"/>
      <c r="E38" s="57"/>
      <c r="F38" s="59">
        <f>SUM(F37)</f>
        <v>500</v>
      </c>
      <c r="G38" s="57" t="s">
        <v>24</v>
      </c>
      <c r="H38" s="59">
        <f>SUM(H37)</f>
        <v>500</v>
      </c>
      <c r="I38" s="57" t="s">
        <v>24</v>
      </c>
      <c r="J38" s="59">
        <f>SUM(J37)</f>
        <v>500</v>
      </c>
      <c r="K38" s="57" t="s">
        <v>24</v>
      </c>
      <c r="L38" s="59">
        <f>SUM(L37)</f>
        <v>1500</v>
      </c>
      <c r="M38" s="57" t="s">
        <v>24</v>
      </c>
      <c r="N38" s="59">
        <f>SUM(N37)</f>
        <v>1000</v>
      </c>
      <c r="O38" s="57" t="s">
        <v>24</v>
      </c>
      <c r="P38" s="59">
        <f>SUM(P37)</f>
        <v>1000</v>
      </c>
      <c r="Q38" s="57" t="s">
        <v>24</v>
      </c>
      <c r="R38" s="59">
        <f>SUM(R37)</f>
        <v>0</v>
      </c>
      <c r="S38" s="57" t="s">
        <v>24</v>
      </c>
      <c r="T38" s="59">
        <f>SUM(T37)</f>
        <v>0</v>
      </c>
      <c r="U38" s="57" t="s">
        <v>24</v>
      </c>
      <c r="V38" s="59">
        <f>SUM(V37)</f>
        <v>0</v>
      </c>
      <c r="W38" s="58"/>
      <c r="X38" s="79">
        <f>SUM(X37)</f>
        <v>5000</v>
      </c>
    </row>
    <row r="39" spans="1:39" ht="15.75" thickTop="1"/>
    <row r="41" spans="1:39">
      <c r="B41" s="36">
        <f>+D7+B15+B22+B32+B38</f>
        <v>84954.061520000003</v>
      </c>
      <c r="X41" s="32">
        <f>+X7+X15+X22+X32+X38</f>
        <v>84954.061520000003</v>
      </c>
    </row>
    <row r="42" spans="1:39">
      <c r="B42" s="36"/>
      <c r="C42" s="36"/>
    </row>
    <row r="44" spans="1:39">
      <c r="B44" s="36"/>
    </row>
  </sheetData>
  <phoneticPr fontId="2" type="noConversion"/>
  <pageMargins left="0.7" right="0.7" top="0.75" bottom="0.75" header="0.3" footer="0.3"/>
  <pageSetup paperSize="0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"/>
  <sheetViews>
    <sheetView view="pageLayout" zoomScaleNormal="100" workbookViewId="0">
      <selection activeCell="D14" sqref="D14"/>
    </sheetView>
  </sheetViews>
  <sheetFormatPr defaultColWidth="8.85546875" defaultRowHeight="15"/>
  <cols>
    <col min="1" max="1" width="2.85546875" customWidth="1"/>
    <col min="2" max="2" width="12" style="6" customWidth="1"/>
    <col min="3" max="3" width="15.7109375" style="6" customWidth="1"/>
    <col min="4" max="4" width="15.140625" style="6" customWidth="1"/>
    <col min="5" max="5" width="16.7109375" style="6" customWidth="1"/>
    <col min="6" max="6" width="15.140625" style="6" customWidth="1"/>
    <col min="7" max="7" width="15.42578125" style="6" customWidth="1"/>
    <col min="8" max="8" width="17.28515625" style="6" customWidth="1"/>
    <col min="9" max="15" width="8.85546875" style="6"/>
  </cols>
  <sheetData>
    <row r="1" spans="2:15" s="81" customFormat="1">
      <c r="B1" s="231" t="s">
        <v>46</v>
      </c>
      <c r="C1" s="231"/>
      <c r="D1" s="231"/>
      <c r="E1" s="231"/>
      <c r="F1" s="82"/>
      <c r="G1" s="82"/>
      <c r="H1" s="82"/>
      <c r="I1" s="82"/>
      <c r="J1" s="13"/>
      <c r="K1" s="13"/>
      <c r="L1" s="13"/>
      <c r="M1" s="13"/>
      <c r="N1" s="13"/>
      <c r="O1" s="13"/>
    </row>
    <row r="2" spans="2:15">
      <c r="B2" s="2"/>
      <c r="C2" s="3"/>
      <c r="D2" s="3"/>
      <c r="E2" s="3"/>
      <c r="F2" s="3"/>
      <c r="G2" s="3"/>
      <c r="H2" s="3"/>
      <c r="I2" s="3"/>
    </row>
    <row r="3" spans="2:15">
      <c r="B3" s="83"/>
      <c r="C3" s="84"/>
      <c r="D3" s="84"/>
      <c r="E3" s="84"/>
      <c r="F3" s="84"/>
      <c r="G3" s="84"/>
      <c r="H3" s="84" t="s">
        <v>61</v>
      </c>
      <c r="I3" s="85" t="s">
        <v>62</v>
      </c>
    </row>
    <row r="4" spans="2:15">
      <c r="B4" s="86" t="s">
        <v>47</v>
      </c>
      <c r="C4" s="87" t="s">
        <v>63</v>
      </c>
      <c r="D4" s="87" t="s">
        <v>64</v>
      </c>
      <c r="E4" s="87" t="s">
        <v>65</v>
      </c>
      <c r="F4" s="87" t="s">
        <v>66</v>
      </c>
      <c r="G4" s="87" t="s">
        <v>75</v>
      </c>
      <c r="H4" s="87" t="s">
        <v>20</v>
      </c>
      <c r="I4" s="88" t="s">
        <v>76</v>
      </c>
    </row>
    <row r="5" spans="2:15">
      <c r="B5" s="89">
        <f>'5.Budget_Items'!F2</f>
        <v>1.1000000000000001</v>
      </c>
      <c r="C5" s="121">
        <f>SUM('5.Budget_Items'!F7)</f>
        <v>5285.5036060000002</v>
      </c>
      <c r="D5" s="121">
        <f>SUM('5.Budget_Items'!F15)</f>
        <v>0</v>
      </c>
      <c r="E5" s="121">
        <f>SUM('5.Budget_Items'!F22)</f>
        <v>0</v>
      </c>
      <c r="F5" s="121">
        <f>SUM('5.Budget_Items'!F32)</f>
        <v>700</v>
      </c>
      <c r="G5" s="121">
        <f>SUM('5.Budget_Items'!F38)</f>
        <v>500</v>
      </c>
      <c r="H5" s="122">
        <f>SUM(C5:G5)</f>
        <v>6485.5036060000002</v>
      </c>
      <c r="I5" s="90">
        <f>SUM(H5/H14)</f>
        <v>7.6341301286380198E-2</v>
      </c>
    </row>
    <row r="6" spans="2:15">
      <c r="B6" s="89">
        <f>'5.Budget_Items'!H2</f>
        <v>1.2</v>
      </c>
      <c r="C6" s="123">
        <f>SUM('5.Budget_Items'!H7)</f>
        <v>5285.5036060000002</v>
      </c>
      <c r="D6" s="123">
        <f>SUM('5.Budget_Items'!H15)</f>
        <v>0</v>
      </c>
      <c r="E6" s="123">
        <f>SUM('5.Budget_Items'!H22)</f>
        <v>0</v>
      </c>
      <c r="F6" s="123">
        <f>SUM('5.Budget_Items'!H32)</f>
        <v>700</v>
      </c>
      <c r="G6" s="123">
        <f>SUM('5.Budget_Items'!H38)</f>
        <v>500</v>
      </c>
      <c r="H6" s="124">
        <f t="shared" ref="H6:H13" si="0">SUM(C6:G6)</f>
        <v>6485.5036060000002</v>
      </c>
      <c r="I6" s="90">
        <f>SUM(H6/H14)</f>
        <v>7.6341301286380198E-2</v>
      </c>
    </row>
    <row r="7" spans="2:15">
      <c r="B7" s="89">
        <f>'5.Budget_Items'!J2</f>
        <v>1.3</v>
      </c>
      <c r="C7" s="123">
        <f>SUM('5.Budget_Items'!J7)</f>
        <v>5392.2230180000006</v>
      </c>
      <c r="D7" s="123">
        <f>SUM('5.Budget_Items'!J15)</f>
        <v>0</v>
      </c>
      <c r="E7" s="123">
        <f>SUM('5.Budget_Items'!J22)</f>
        <v>4160</v>
      </c>
      <c r="F7" s="123">
        <f>SUM('5.Budget_Items'!J32)</f>
        <v>950</v>
      </c>
      <c r="G7" s="123">
        <f>SUM('5.Budget_Items'!J38)</f>
        <v>500</v>
      </c>
      <c r="H7" s="124">
        <f t="shared" si="0"/>
        <v>11002.223018000001</v>
      </c>
      <c r="I7" s="90">
        <f>SUM(H7/H14)</f>
        <v>0.12950791075962673</v>
      </c>
    </row>
    <row r="8" spans="2:15">
      <c r="B8" s="89">
        <f>'5.Budget_Items'!L2</f>
        <v>1.4</v>
      </c>
      <c r="C8" s="123">
        <f>SUM('5.Budget_Items'!L7)</f>
        <v>4373.0117740000005</v>
      </c>
      <c r="D8" s="123">
        <f>SUM('5.Budget_Items'!L15)</f>
        <v>0</v>
      </c>
      <c r="E8" s="123">
        <f>SUM('5.Budget_Items'!L22)</f>
        <v>0</v>
      </c>
      <c r="F8" s="123">
        <f>SUM('5.Budget_Items'!L32)</f>
        <v>600</v>
      </c>
      <c r="G8" s="123">
        <f>SUM('5.Budget_Items'!L38)</f>
        <v>1500</v>
      </c>
      <c r="H8" s="124">
        <f t="shared" si="0"/>
        <v>6473.0117740000005</v>
      </c>
      <c r="I8" s="90">
        <f>SUM(H8/H14)</f>
        <v>7.6194259087614236E-2</v>
      </c>
    </row>
    <row r="9" spans="2:15">
      <c r="B9" s="89">
        <f>'5.Budget_Items'!N2</f>
        <v>2.1</v>
      </c>
      <c r="C9" s="123">
        <f>SUM('5.Budget_Items'!N7)</f>
        <v>6304.7148500000003</v>
      </c>
      <c r="D9" s="123">
        <f>SUM('5.Budget_Items'!N15)</f>
        <v>5000</v>
      </c>
      <c r="E9" s="123">
        <f>SUM('5.Budget_Items'!N22)</f>
        <v>0</v>
      </c>
      <c r="F9" s="123">
        <f>SUM('5.Budget_Items'!N32)</f>
        <v>800</v>
      </c>
      <c r="G9" s="123">
        <f>SUM('5.Budget_Items'!N38)</f>
        <v>1000</v>
      </c>
      <c r="H9" s="124">
        <f t="shared" si="0"/>
        <v>13104.71485</v>
      </c>
      <c r="I9" s="90">
        <f>SUM(H9/H14)</f>
        <v>0.1542564842166477</v>
      </c>
    </row>
    <row r="10" spans="2:15">
      <c r="B10" s="89">
        <f>'5.Budget_Items'!P2</f>
        <v>2.2000000000000002</v>
      </c>
      <c r="C10" s="123">
        <f>SUM('5.Budget_Items'!P7)</f>
        <v>6707.6010600000009</v>
      </c>
      <c r="D10" s="123">
        <f>SUM('5.Budget_Items'!P15)</f>
        <v>5000</v>
      </c>
      <c r="E10" s="123">
        <f>SUM('5.Budget_Items'!P22)</f>
        <v>4160</v>
      </c>
      <c r="F10" s="123">
        <f>SUM('5.Budget_Items'!P32)</f>
        <v>1050</v>
      </c>
      <c r="G10" s="123">
        <f>SUM('5.Budget_Items'!P38)</f>
        <v>1000</v>
      </c>
      <c r="H10" s="124">
        <f t="shared" si="0"/>
        <v>17917.601060000001</v>
      </c>
      <c r="I10" s="90">
        <f>SUM(H10/H14)</f>
        <v>0.21090929308637954</v>
      </c>
    </row>
    <row r="11" spans="2:15">
      <c r="B11" s="89">
        <f>'5.Budget_Items'!R2</f>
        <v>3.1</v>
      </c>
      <c r="C11" s="123">
        <f>SUM('5.Budget_Items'!R7)</f>
        <v>1931.7030760000002</v>
      </c>
      <c r="D11" s="123">
        <f>SUM('5.Budget_Items'!R15)</f>
        <v>5000</v>
      </c>
      <c r="E11" s="123">
        <f>SUM('5.Budget_Items'!R22)</f>
        <v>0</v>
      </c>
      <c r="F11" s="123">
        <f>SUM('5.Budget_Items'!R32)</f>
        <v>600</v>
      </c>
      <c r="G11" s="123">
        <f>SUM('5.Budget_Items'!R38)</f>
        <v>0</v>
      </c>
      <c r="H11" s="124">
        <f t="shared" si="0"/>
        <v>7531.7030759999998</v>
      </c>
      <c r="I11" s="90">
        <f>SUM(H11/H14)</f>
        <v>8.8656185957947095E-2</v>
      </c>
    </row>
    <row r="12" spans="2:15">
      <c r="B12" s="89">
        <f>'5.Budget_Items'!T2</f>
        <v>3.2</v>
      </c>
      <c r="C12" s="123">
        <f>SUM('5.Budget_Items'!T7)</f>
        <v>1931.7030760000002</v>
      </c>
      <c r="D12" s="123">
        <f>SUM('5.Budget_Items'!T15)</f>
        <v>0</v>
      </c>
      <c r="E12" s="123">
        <f>SUM('5.Budget_Items'!T22)</f>
        <v>0</v>
      </c>
      <c r="F12" s="123">
        <f>SUM('5.Budget_Items'!T32)</f>
        <v>6500</v>
      </c>
      <c r="G12" s="123">
        <f>SUM('5.Budget_Items'!T38)</f>
        <v>0</v>
      </c>
      <c r="H12" s="124">
        <f t="shared" si="0"/>
        <v>8431.7030759999998</v>
      </c>
      <c r="I12" s="90">
        <f>SUM(H12/H14)</f>
        <v>9.9250146786860741E-2</v>
      </c>
    </row>
    <row r="13" spans="2:15">
      <c r="B13" s="91">
        <f>'5.Budget_Items'!V2</f>
        <v>3.3</v>
      </c>
      <c r="C13" s="123">
        <f>SUM('5.Budget_Items'!V7)</f>
        <v>1422.0974540000002</v>
      </c>
      <c r="D13" s="123">
        <f>SUM('5.Budget_Items'!V15)</f>
        <v>5000</v>
      </c>
      <c r="E13" s="123">
        <f>SUM('5.Budget_Items'!V22)</f>
        <v>0</v>
      </c>
      <c r="F13" s="123">
        <f>SUM('5.Budget_Items'!V32)</f>
        <v>1100</v>
      </c>
      <c r="G13" s="123">
        <f>SUM('5.Budget_Items'!V38)</f>
        <v>0</v>
      </c>
      <c r="H13" s="124">
        <f t="shared" si="0"/>
        <v>7522.0974540000007</v>
      </c>
      <c r="I13" s="90">
        <f>SUM(H13/H14)</f>
        <v>8.8543117532163387E-2</v>
      </c>
    </row>
    <row r="14" spans="2:15">
      <c r="B14" s="92" t="s">
        <v>61</v>
      </c>
      <c r="C14" s="121">
        <f>SUM(C5:C13)</f>
        <v>38634.061520000003</v>
      </c>
      <c r="D14" s="121">
        <f>SUM(D1:D13)</f>
        <v>20000</v>
      </c>
      <c r="E14" s="121">
        <f>SUM(E5:E13)</f>
        <v>8320</v>
      </c>
      <c r="F14" s="121">
        <f>SUM(F5:F13)</f>
        <v>13000</v>
      </c>
      <c r="G14" s="121">
        <f>SUM(G1:G13)</f>
        <v>5000</v>
      </c>
      <c r="H14" s="122">
        <f>SUM(H5:H13)</f>
        <v>84954.061520000017</v>
      </c>
      <c r="I14" s="90">
        <f>SUM(I5:I13)</f>
        <v>0.99999999999999978</v>
      </c>
    </row>
  </sheetData>
  <mergeCells count="1">
    <mergeCell ref="B1:E1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>
    <oddHeader>&amp;LOffice of Admissions and Records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8.85546875" defaultRowHeight="15"/>
  <sheetData/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20" sqref="D20"/>
    </sheetView>
  </sheetViews>
  <sheetFormatPr defaultRowHeight="15"/>
  <cols>
    <col min="3" max="3" width="10.140625" bestFit="1" customWidth="1"/>
    <col min="4" max="4" width="32" bestFit="1" customWidth="1"/>
    <col min="6" max="6" width="12.5703125" bestFit="1" customWidth="1"/>
  </cols>
  <sheetData>
    <row r="1" spans="1:6">
      <c r="A1" t="s">
        <v>93</v>
      </c>
    </row>
    <row r="2" spans="1:6">
      <c r="A2" t="s">
        <v>94</v>
      </c>
    </row>
    <row r="3" spans="1:6">
      <c r="A3" t="s">
        <v>183</v>
      </c>
    </row>
    <row r="5" spans="1:6">
      <c r="C5" t="s">
        <v>95</v>
      </c>
      <c r="D5" t="s">
        <v>96</v>
      </c>
      <c r="F5">
        <v>2017</v>
      </c>
    </row>
    <row r="6" spans="1:6">
      <c r="D6" t="s">
        <v>36</v>
      </c>
      <c r="F6" s="126">
        <f>'5.Budget_Items'!C7</f>
        <v>33317.384615384617</v>
      </c>
    </row>
    <row r="7" spans="1:6">
      <c r="D7" t="s">
        <v>97</v>
      </c>
      <c r="F7" s="126">
        <f>'4.Fringe_Benefits'!B5</f>
        <v>2498.8038461538463</v>
      </c>
    </row>
    <row r="8" spans="1:6">
      <c r="D8" t="s">
        <v>98</v>
      </c>
      <c r="F8" s="126">
        <f>'4.Fringe_Benefits'!E5</f>
        <v>1160</v>
      </c>
    </row>
    <row r="9" spans="1:6">
      <c r="D9" t="s">
        <v>99</v>
      </c>
      <c r="F9" s="126">
        <f>'4.Fringe_Benefits'!F5</f>
        <v>658.35152000000005</v>
      </c>
    </row>
    <row r="10" spans="1:6">
      <c r="D10" t="s">
        <v>16</v>
      </c>
      <c r="F10" s="126">
        <f>'4.Fringe_Benefits'!C5</f>
        <v>999.52153846153851</v>
      </c>
    </row>
    <row r="11" spans="1:6">
      <c r="D11" t="s">
        <v>17</v>
      </c>
      <c r="F11" s="126">
        <f>'4.Fringe_Benefits'!D5</f>
        <v>0</v>
      </c>
    </row>
    <row r="12" spans="1:6">
      <c r="F12" s="126"/>
    </row>
    <row r="13" spans="1:6">
      <c r="D13" t="s">
        <v>6</v>
      </c>
      <c r="F13" s="126">
        <f>'5.Budget_Items'!B15</f>
        <v>20000</v>
      </c>
    </row>
    <row r="14" spans="1:6">
      <c r="D14" t="s">
        <v>11</v>
      </c>
      <c r="F14" s="126">
        <f>'5.Budget_Items'!B22</f>
        <v>8320</v>
      </c>
    </row>
    <row r="15" spans="1:6">
      <c r="F15" s="126"/>
    </row>
    <row r="16" spans="1:6">
      <c r="D16" s="6" t="s">
        <v>77</v>
      </c>
      <c r="F16" s="126">
        <f>'5.Budget_Items'!B27</f>
        <v>500</v>
      </c>
    </row>
    <row r="17" spans="4:8">
      <c r="D17" s="6" t="s">
        <v>78</v>
      </c>
      <c r="F17" s="126">
        <f>'5.Budget_Items'!B28</f>
        <v>1000</v>
      </c>
    </row>
    <row r="18" spans="4:8">
      <c r="D18" s="6" t="s">
        <v>79</v>
      </c>
      <c r="F18" s="126">
        <f>'5.Budget_Items'!B29</f>
        <v>6000</v>
      </c>
    </row>
    <row r="19" spans="4:8">
      <c r="D19" s="6" t="s">
        <v>92</v>
      </c>
      <c r="F19" s="126">
        <f>'5.Budget_Items'!B30</f>
        <v>500</v>
      </c>
    </row>
    <row r="20" spans="4:8">
      <c r="D20" s="6" t="s">
        <v>80</v>
      </c>
      <c r="F20" s="126">
        <f>'5.Budget_Items'!B31</f>
        <v>5000</v>
      </c>
    </row>
    <row r="21" spans="4:8">
      <c r="F21" s="126"/>
    </row>
    <row r="22" spans="4:8" ht="29.25">
      <c r="D22" s="118" t="s">
        <v>184</v>
      </c>
      <c r="F22" s="126">
        <f>'5.Budget_Items'!C37</f>
        <v>5000</v>
      </c>
    </row>
    <row r="23" spans="4:8">
      <c r="F23" s="126">
        <f>SUM(F6:F22)</f>
        <v>84954.061519999988</v>
      </c>
    </row>
    <row r="24" spans="4:8">
      <c r="H24" s="1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1.Directions</vt:lpstr>
      <vt:lpstr>2.Performance_Items</vt:lpstr>
      <vt:lpstr>rev_exp</vt:lpstr>
      <vt:lpstr>3.Pay Level</vt:lpstr>
      <vt:lpstr>4.Fringe_Benefits</vt:lpstr>
      <vt:lpstr>5.Budget_Items</vt:lpstr>
      <vt:lpstr>Activity Cost</vt:lpstr>
      <vt:lpstr>Pay Levels</vt:lpstr>
      <vt:lpstr>line item</vt:lpstr>
      <vt:lpstr>Summary</vt:lpstr>
      <vt:lpstr>'2.Performance_Items'!Print_Area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Researcher</dc:title>
  <dc:subject>Budget Workbook</dc:subject>
  <dc:creator>William Haglelgam</dc:creator>
  <cp:keywords>Performance Budget</cp:keywords>
  <cp:lastModifiedBy>Information Technology</cp:lastModifiedBy>
  <cp:lastPrinted>2015-12-09T01:25:21Z</cp:lastPrinted>
  <dcterms:created xsi:type="dcterms:W3CDTF">2010-04-21T01:18:24Z</dcterms:created>
  <dcterms:modified xsi:type="dcterms:W3CDTF">2015-12-09T01:26:11Z</dcterms:modified>
  <cp:category>Budget</cp:category>
  <cp:contentStatus>New</cp:contentStatus>
</cp:coreProperties>
</file>