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oselle\Desktop\rbt-16Oct2022\Budget\2024 Budget\YC &amp; FMI\"/>
    </mc:Choice>
  </mc:AlternateContent>
  <bookViews>
    <workbookView xWindow="0" yWindow="0" windowWidth="28800" windowHeight="10575" tabRatio="692" firstSheet="2" activeTab="8"/>
  </bookViews>
  <sheets>
    <sheet name="1.Directions" sheetId="4" r:id="rId1"/>
    <sheet name="2.Performance_Items_" sheetId="20" r:id="rId2"/>
    <sheet name="3.Pay Level" sheetId="17" r:id="rId3"/>
    <sheet name="4.Fringe_Benefits" sheetId="16" r:id="rId4"/>
    <sheet name="Sheet1" sheetId="23" r:id="rId5"/>
    <sheet name="5.Budget_Items" sheetId="18" r:id="rId6"/>
    <sheet name="Activity Cost" sheetId="5" r:id="rId7"/>
    <sheet name="Pay Levels" sheetId="8" state="hidden" r:id="rId8"/>
    <sheet name="line item" sheetId="10" r:id="rId9"/>
    <sheet name="Justifications" sheetId="22" r:id="rId10"/>
  </sheets>
  <definedNames>
    <definedName name="_xlnm.Print_Area" localSheetId="1">'2.Performance_Items_'!$B$1:$N$25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2" l="1"/>
  <c r="J5" i="22" l="1"/>
  <c r="J7" i="22"/>
  <c r="B72" i="18" l="1"/>
  <c r="L33" i="17"/>
  <c r="K33" i="17"/>
  <c r="K25" i="17"/>
  <c r="P41" i="18"/>
  <c r="P40" i="18"/>
  <c r="N41" i="18"/>
  <c r="L41" i="18"/>
  <c r="H48" i="18"/>
  <c r="AC77" i="18"/>
  <c r="F39" i="10"/>
  <c r="F70" i="18"/>
  <c r="H70" i="18"/>
  <c r="J70" i="18"/>
  <c r="L70" i="18"/>
  <c r="N70" i="18"/>
  <c r="P70" i="18"/>
  <c r="R70" i="18"/>
  <c r="T70" i="18"/>
  <c r="V70" i="18"/>
  <c r="X70" i="18"/>
  <c r="Z70" i="18"/>
  <c r="AB70" i="18"/>
  <c r="AC70" i="18"/>
  <c r="F71" i="18"/>
  <c r="H71" i="18"/>
  <c r="J71" i="18"/>
  <c r="L71" i="18"/>
  <c r="N71" i="18"/>
  <c r="P71" i="18"/>
  <c r="R71" i="18"/>
  <c r="T71" i="18"/>
  <c r="V71" i="18"/>
  <c r="X71" i="18"/>
  <c r="Z71" i="18"/>
  <c r="AB71" i="18"/>
  <c r="AC71" i="18"/>
  <c r="AC48" i="18"/>
  <c r="AC49" i="18"/>
  <c r="AC50" i="18"/>
  <c r="AC47" i="18"/>
  <c r="B42" i="18"/>
  <c r="AC5" i="18"/>
  <c r="AC6" i="18"/>
  <c r="AC7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C30" i="18"/>
  <c r="AC31" i="18"/>
  <c r="AC32" i="18"/>
  <c r="AC33" i="18"/>
  <c r="AC34" i="18"/>
  <c r="L40" i="18"/>
  <c r="K42" i="18"/>
  <c r="L47" i="18"/>
  <c r="L48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7" i="18"/>
  <c r="L78" i="18"/>
  <c r="N40" i="18"/>
  <c r="M42" i="18"/>
  <c r="O42" i="18"/>
  <c r="N47" i="18"/>
  <c r="P47" i="18"/>
  <c r="N48" i="18"/>
  <c r="P48" i="18"/>
  <c r="P51" i="18" s="1"/>
  <c r="E10" i="5" s="1"/>
  <c r="N56" i="18"/>
  <c r="P56" i="18"/>
  <c r="N57" i="18"/>
  <c r="P57" i="18"/>
  <c r="N58" i="18"/>
  <c r="P58" i="18"/>
  <c r="N59" i="18"/>
  <c r="P59" i="18"/>
  <c r="N60" i="18"/>
  <c r="P60" i="18"/>
  <c r="N61" i="18"/>
  <c r="P61" i="18"/>
  <c r="N62" i="18"/>
  <c r="P62" i="18"/>
  <c r="N63" i="18"/>
  <c r="P63" i="18"/>
  <c r="N64" i="18"/>
  <c r="P64" i="18"/>
  <c r="N65" i="18"/>
  <c r="P65" i="18"/>
  <c r="N66" i="18"/>
  <c r="P66" i="18"/>
  <c r="N67" i="18"/>
  <c r="P67" i="18"/>
  <c r="N68" i="18"/>
  <c r="P68" i="18"/>
  <c r="N69" i="18"/>
  <c r="P69" i="18"/>
  <c r="N77" i="18"/>
  <c r="P77" i="18"/>
  <c r="N78" i="18"/>
  <c r="P78" i="18"/>
  <c r="T40" i="18"/>
  <c r="V40" i="18"/>
  <c r="X40" i="18"/>
  <c r="T41" i="18"/>
  <c r="V41" i="18"/>
  <c r="X41" i="18"/>
  <c r="S42" i="18"/>
  <c r="U42" i="18"/>
  <c r="W42" i="18"/>
  <c r="T47" i="18"/>
  <c r="V47" i="18"/>
  <c r="X47" i="18"/>
  <c r="T48" i="18"/>
  <c r="V48" i="18"/>
  <c r="X48" i="18"/>
  <c r="T56" i="18"/>
  <c r="V56" i="18"/>
  <c r="X56" i="18"/>
  <c r="T57" i="18"/>
  <c r="V57" i="18"/>
  <c r="X57" i="18"/>
  <c r="T58" i="18"/>
  <c r="V58" i="18"/>
  <c r="X58" i="18"/>
  <c r="T59" i="18"/>
  <c r="V59" i="18"/>
  <c r="X59" i="18"/>
  <c r="T60" i="18"/>
  <c r="V60" i="18"/>
  <c r="X60" i="18"/>
  <c r="T61" i="18"/>
  <c r="V61" i="18"/>
  <c r="X61" i="18"/>
  <c r="T62" i="18"/>
  <c r="V62" i="18"/>
  <c r="X62" i="18"/>
  <c r="T63" i="18"/>
  <c r="V63" i="18"/>
  <c r="X63" i="18"/>
  <c r="T64" i="18"/>
  <c r="V64" i="18"/>
  <c r="X64" i="18"/>
  <c r="T65" i="18"/>
  <c r="V65" i="18"/>
  <c r="X65" i="18"/>
  <c r="T66" i="18"/>
  <c r="V66" i="18"/>
  <c r="X66" i="18"/>
  <c r="T67" i="18"/>
  <c r="V67" i="18"/>
  <c r="X67" i="18"/>
  <c r="T68" i="18"/>
  <c r="V68" i="18"/>
  <c r="X68" i="18"/>
  <c r="T69" i="18"/>
  <c r="V69" i="18"/>
  <c r="X69" i="18"/>
  <c r="T77" i="18"/>
  <c r="V77" i="18"/>
  <c r="V79" i="18" s="1"/>
  <c r="G13" i="5" s="1"/>
  <c r="X77" i="18"/>
  <c r="T78" i="18"/>
  <c r="V78" i="18"/>
  <c r="X78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A29" i="18"/>
  <c r="A30" i="18"/>
  <c r="A31" i="18"/>
  <c r="A32" i="18"/>
  <c r="A33" i="18"/>
  <c r="A3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4" i="18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2" i="16"/>
  <c r="L9" i="17"/>
  <c r="K9" i="17"/>
  <c r="K4" i="17"/>
  <c r="L4" i="17"/>
  <c r="F34" i="17"/>
  <c r="D34" i="17"/>
  <c r="L32" i="17"/>
  <c r="K32" i="17"/>
  <c r="L31" i="17"/>
  <c r="K31" i="17"/>
  <c r="L30" i="17"/>
  <c r="K30" i="17"/>
  <c r="L29" i="17"/>
  <c r="M29" i="17" s="1"/>
  <c r="K29" i="17"/>
  <c r="L28" i="17"/>
  <c r="K28" i="17"/>
  <c r="L27" i="17"/>
  <c r="K27" i="17"/>
  <c r="L26" i="17"/>
  <c r="K26" i="17"/>
  <c r="F37" i="10"/>
  <c r="F38" i="10"/>
  <c r="F34" i="10"/>
  <c r="F35" i="10"/>
  <c r="F36" i="10"/>
  <c r="F26" i="10"/>
  <c r="F27" i="10"/>
  <c r="F28" i="10"/>
  <c r="F29" i="10"/>
  <c r="F30" i="10"/>
  <c r="F31" i="10"/>
  <c r="F32" i="10"/>
  <c r="F33" i="10"/>
  <c r="F25" i="10"/>
  <c r="F22" i="10"/>
  <c r="F21" i="10"/>
  <c r="F18" i="10"/>
  <c r="F17" i="10"/>
  <c r="AC57" i="18"/>
  <c r="AC58" i="18"/>
  <c r="AC59" i="18"/>
  <c r="AC60" i="18"/>
  <c r="AC61" i="18"/>
  <c r="AC62" i="18"/>
  <c r="AC63" i="18"/>
  <c r="AC64" i="18"/>
  <c r="AC65" i="18"/>
  <c r="AC66" i="18"/>
  <c r="AC67" i="18"/>
  <c r="AC68" i="18"/>
  <c r="AB57" i="18"/>
  <c r="AB58" i="18"/>
  <c r="AB59" i="18"/>
  <c r="AB60" i="18"/>
  <c r="AB61" i="18"/>
  <c r="AB62" i="18"/>
  <c r="AB63" i="18"/>
  <c r="AB64" i="18"/>
  <c r="AB65" i="18"/>
  <c r="AB66" i="18"/>
  <c r="AB67" i="18"/>
  <c r="AB68" i="18"/>
  <c r="AB69" i="18"/>
  <c r="Z57" i="18"/>
  <c r="Z58" i="18"/>
  <c r="Z59" i="18"/>
  <c r="Z60" i="18"/>
  <c r="Z61" i="18"/>
  <c r="Z62" i="18"/>
  <c r="Z63" i="18"/>
  <c r="Z64" i="18"/>
  <c r="Z65" i="18"/>
  <c r="Z66" i="18"/>
  <c r="Z67" i="18"/>
  <c r="Z68" i="18"/>
  <c r="Z69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D33" i="16"/>
  <c r="F10" i="10" s="1"/>
  <c r="F33" i="16"/>
  <c r="K5" i="17"/>
  <c r="L5" i="17"/>
  <c r="K6" i="17"/>
  <c r="L6" i="17"/>
  <c r="K7" i="17"/>
  <c r="L7" i="17"/>
  <c r="K8" i="17"/>
  <c r="L8" i="17"/>
  <c r="K10" i="17"/>
  <c r="L10" i="17"/>
  <c r="K11" i="17"/>
  <c r="L11" i="17"/>
  <c r="K12" i="17"/>
  <c r="L12" i="17"/>
  <c r="K13" i="17"/>
  <c r="L13" i="17"/>
  <c r="K14" i="17"/>
  <c r="L14" i="17"/>
  <c r="K15" i="17"/>
  <c r="L15" i="17"/>
  <c r="K16" i="17"/>
  <c r="L16" i="17"/>
  <c r="K17" i="17"/>
  <c r="L17" i="17"/>
  <c r="K18" i="17"/>
  <c r="L18" i="17"/>
  <c r="K19" i="17"/>
  <c r="L19" i="17"/>
  <c r="K20" i="17"/>
  <c r="L20" i="17"/>
  <c r="K21" i="17"/>
  <c r="L21" i="17"/>
  <c r="K22" i="17"/>
  <c r="L22" i="17"/>
  <c r="K23" i="17"/>
  <c r="L23" i="17"/>
  <c r="K24" i="17"/>
  <c r="L24" i="17"/>
  <c r="L25" i="17"/>
  <c r="AC69" i="18"/>
  <c r="AC41" i="18"/>
  <c r="AB41" i="18"/>
  <c r="Z41" i="18"/>
  <c r="R41" i="18"/>
  <c r="J41" i="18"/>
  <c r="J42" i="18" s="1"/>
  <c r="D7" i="5" s="1"/>
  <c r="H41" i="18"/>
  <c r="F41" i="18"/>
  <c r="B4" i="18"/>
  <c r="AC4" i="18"/>
  <c r="K3" i="17"/>
  <c r="L3" i="17"/>
  <c r="B51" i="18"/>
  <c r="C79" i="18"/>
  <c r="F42" i="10" s="1"/>
  <c r="G41" i="10" s="1"/>
  <c r="F40" i="18"/>
  <c r="F47" i="18"/>
  <c r="F48" i="18"/>
  <c r="F56" i="18"/>
  <c r="F77" i="18"/>
  <c r="F78" i="18"/>
  <c r="H40" i="18"/>
  <c r="H47" i="18"/>
  <c r="H51" i="18" s="1"/>
  <c r="E6" i="5" s="1"/>
  <c r="H56" i="18"/>
  <c r="H77" i="18"/>
  <c r="H78" i="18"/>
  <c r="J40" i="18"/>
  <c r="J47" i="18"/>
  <c r="J48" i="18"/>
  <c r="J56" i="18"/>
  <c r="J77" i="18"/>
  <c r="J78" i="18"/>
  <c r="R40" i="18"/>
  <c r="R47" i="18"/>
  <c r="R48" i="18"/>
  <c r="R56" i="18"/>
  <c r="R77" i="18"/>
  <c r="R78" i="18"/>
  <c r="Z40" i="18"/>
  <c r="Z42" i="18" s="1"/>
  <c r="D15" i="5" s="1"/>
  <c r="Z47" i="18"/>
  <c r="Z48" i="18"/>
  <c r="Z56" i="18"/>
  <c r="Z77" i="18"/>
  <c r="Z78" i="18"/>
  <c r="Z79" i="18" s="1"/>
  <c r="G15" i="5" s="1"/>
  <c r="AB40" i="18"/>
  <c r="AB42" i="18" s="1"/>
  <c r="D16" i="5" s="1"/>
  <c r="AB47" i="18"/>
  <c r="AB48" i="18"/>
  <c r="AB51" i="18" s="1"/>
  <c r="E16" i="5" s="1"/>
  <c r="AB56" i="18"/>
  <c r="AB77" i="18"/>
  <c r="AB78" i="18"/>
  <c r="AC78" i="18"/>
  <c r="AC56" i="18"/>
  <c r="AC40" i="18"/>
  <c r="AA42" i="18"/>
  <c r="Y42" i="18"/>
  <c r="AC42" i="18" s="1"/>
  <c r="G42" i="18"/>
  <c r="I42" i="18"/>
  <c r="AD47" i="18"/>
  <c r="AC35" i="18"/>
  <c r="V42" i="18" l="1"/>
  <c r="D13" i="5" s="1"/>
  <c r="F42" i="18"/>
  <c r="D5" i="5" s="1"/>
  <c r="M23" i="17"/>
  <c r="F51" i="18"/>
  <c r="E5" i="5" s="1"/>
  <c r="M22" i="17"/>
  <c r="L79" i="18"/>
  <c r="G8" i="5" s="1"/>
  <c r="F79" i="18"/>
  <c r="G5" i="5" s="1"/>
  <c r="AB79" i="18"/>
  <c r="G16" i="5" s="1"/>
  <c r="V72" i="18"/>
  <c r="F13" i="5" s="1"/>
  <c r="Z51" i="18"/>
  <c r="E15" i="5" s="1"/>
  <c r="L51" i="18"/>
  <c r="E8" i="5" s="1"/>
  <c r="V51" i="18"/>
  <c r="E13" i="5" s="1"/>
  <c r="T42" i="18"/>
  <c r="D12" i="5" s="1"/>
  <c r="R42" i="18"/>
  <c r="D11" i="5" s="1"/>
  <c r="N42" i="18"/>
  <c r="D9" i="5" s="1"/>
  <c r="X42" i="18"/>
  <c r="D14" i="5" s="1"/>
  <c r="B21" i="16"/>
  <c r="C23" i="18"/>
  <c r="AB72" i="18"/>
  <c r="F16" i="5" s="1"/>
  <c r="AD68" i="18"/>
  <c r="AD60" i="18"/>
  <c r="X79" i="18"/>
  <c r="G14" i="5" s="1"/>
  <c r="X51" i="18"/>
  <c r="E14" i="5" s="1"/>
  <c r="AD64" i="18"/>
  <c r="AD69" i="18"/>
  <c r="AD61" i="18"/>
  <c r="M33" i="17"/>
  <c r="N33" i="17" s="1"/>
  <c r="B22" i="16"/>
  <c r="C24" i="18"/>
  <c r="AD40" i="18"/>
  <c r="H42" i="18"/>
  <c r="D6" i="5" s="1"/>
  <c r="M9" i="17"/>
  <c r="C8" i="16" s="1"/>
  <c r="B28" i="16"/>
  <c r="C30" i="18"/>
  <c r="K34" i="17"/>
  <c r="R51" i="18"/>
  <c r="E11" i="5" s="1"/>
  <c r="T79" i="18"/>
  <c r="G12" i="5" s="1"/>
  <c r="L42" i="18"/>
  <c r="D8" i="5" s="1"/>
  <c r="AD57" i="18"/>
  <c r="R79" i="18"/>
  <c r="G11" i="5" s="1"/>
  <c r="P79" i="18"/>
  <c r="G10" i="5" s="1"/>
  <c r="N79" i="18"/>
  <c r="G9" i="5" s="1"/>
  <c r="J79" i="18"/>
  <c r="G7" i="5" s="1"/>
  <c r="AD66" i="18"/>
  <c r="Z72" i="18"/>
  <c r="F15" i="5" s="1"/>
  <c r="F72" i="18"/>
  <c r="F5" i="5" s="1"/>
  <c r="AD62" i="18"/>
  <c r="J72" i="18"/>
  <c r="F7" i="5" s="1"/>
  <c r="R72" i="18"/>
  <c r="F11" i="5" s="1"/>
  <c r="H72" i="18"/>
  <c r="F6" i="5" s="1"/>
  <c r="AD59" i="18"/>
  <c r="AD58" i="18"/>
  <c r="T72" i="18"/>
  <c r="F12" i="5" s="1"/>
  <c r="X72" i="18"/>
  <c r="F14" i="5" s="1"/>
  <c r="P72" i="18"/>
  <c r="F10" i="5" s="1"/>
  <c r="N51" i="18"/>
  <c r="E9" i="5" s="1"/>
  <c r="T51" i="18"/>
  <c r="E12" i="5" s="1"/>
  <c r="P42" i="18"/>
  <c r="D10" i="5" s="1"/>
  <c r="M31" i="17"/>
  <c r="C30" i="16" s="1"/>
  <c r="M32" i="17"/>
  <c r="M26" i="17"/>
  <c r="C25" i="16" s="1"/>
  <c r="M27" i="17"/>
  <c r="C26" i="16"/>
  <c r="N27" i="17"/>
  <c r="B35" i="18"/>
  <c r="M24" i="17"/>
  <c r="N24" i="17" s="1"/>
  <c r="M20" i="17"/>
  <c r="M19" i="17"/>
  <c r="N19" i="17" s="1"/>
  <c r="M18" i="17"/>
  <c r="C17" i="16" s="1"/>
  <c r="M17" i="17"/>
  <c r="M16" i="17"/>
  <c r="N16" i="17" s="1"/>
  <c r="M14" i="17"/>
  <c r="N14" i="17" s="1"/>
  <c r="M12" i="17"/>
  <c r="C11" i="16" s="1"/>
  <c r="M10" i="17"/>
  <c r="M7" i="17"/>
  <c r="C8" i="18" s="1"/>
  <c r="M5" i="17"/>
  <c r="N5" i="17" s="1"/>
  <c r="M28" i="17"/>
  <c r="M30" i="17"/>
  <c r="M15" i="17"/>
  <c r="M13" i="17"/>
  <c r="M8" i="17"/>
  <c r="M6" i="17"/>
  <c r="C5" i="16" s="1"/>
  <c r="M4" i="17"/>
  <c r="G16" i="10"/>
  <c r="G24" i="10"/>
  <c r="J51" i="18"/>
  <c r="E7" i="5" s="1"/>
  <c r="AD48" i="18"/>
  <c r="AD51" i="18" s="1"/>
  <c r="AD77" i="18"/>
  <c r="H79" i="18"/>
  <c r="G6" i="5" s="1"/>
  <c r="C21" i="16"/>
  <c r="N22" i="17"/>
  <c r="N29" i="17"/>
  <c r="C28" i="16"/>
  <c r="L34" i="17"/>
  <c r="M3" i="17"/>
  <c r="N23" i="17"/>
  <c r="AD78" i="18"/>
  <c r="AD56" i="18"/>
  <c r="C22" i="16"/>
  <c r="AD67" i="18"/>
  <c r="AD41" i="18"/>
  <c r="AD42" i="18" s="1"/>
  <c r="L72" i="18"/>
  <c r="F8" i="5" s="1"/>
  <c r="E10" i="16"/>
  <c r="N11" i="17"/>
  <c r="N8" i="17"/>
  <c r="F12" i="10"/>
  <c r="AD65" i="18"/>
  <c r="G20" i="10"/>
  <c r="AD63" i="18"/>
  <c r="N72" i="18"/>
  <c r="F9" i="5" s="1"/>
  <c r="AD71" i="18"/>
  <c r="AD70" i="18"/>
  <c r="N9" i="17" l="1"/>
  <c r="C23" i="16"/>
  <c r="E32" i="16"/>
  <c r="C32" i="16"/>
  <c r="D17" i="5"/>
  <c r="B24" i="16"/>
  <c r="C26" i="18"/>
  <c r="B29" i="16"/>
  <c r="C31" i="18"/>
  <c r="C16" i="16"/>
  <c r="B16" i="16"/>
  <c r="C18" i="18"/>
  <c r="B26" i="16"/>
  <c r="G26" i="16" s="1"/>
  <c r="C28" i="18"/>
  <c r="C20" i="16"/>
  <c r="B20" i="16"/>
  <c r="G20" i="16" s="1"/>
  <c r="C22" i="18"/>
  <c r="B7" i="16"/>
  <c r="C9" i="18"/>
  <c r="C18" i="16"/>
  <c r="B18" i="16"/>
  <c r="C20" i="18"/>
  <c r="B10" i="16"/>
  <c r="C12" i="18"/>
  <c r="B6" i="16"/>
  <c r="B19" i="16"/>
  <c r="C21" i="18"/>
  <c r="C12" i="16"/>
  <c r="B12" i="16"/>
  <c r="C14" i="18"/>
  <c r="B23" i="16"/>
  <c r="G23" i="16" s="1"/>
  <c r="C25" i="18"/>
  <c r="B32" i="16"/>
  <c r="C34" i="18"/>
  <c r="C13" i="16"/>
  <c r="B13" i="16"/>
  <c r="G13" i="16" s="1"/>
  <c r="C15" i="18"/>
  <c r="N32" i="17"/>
  <c r="B31" i="16"/>
  <c r="C33" i="18"/>
  <c r="C31" i="16"/>
  <c r="N31" i="17"/>
  <c r="B30" i="16"/>
  <c r="G30" i="16" s="1"/>
  <c r="C32" i="18"/>
  <c r="B25" i="16"/>
  <c r="G25" i="16" s="1"/>
  <c r="C27" i="18"/>
  <c r="N26" i="17"/>
  <c r="B17" i="16"/>
  <c r="G17" i="16" s="1"/>
  <c r="C19" i="18"/>
  <c r="N18" i="17"/>
  <c r="B15" i="16"/>
  <c r="C17" i="18"/>
  <c r="N15" i="17"/>
  <c r="B14" i="16"/>
  <c r="C16" i="18"/>
  <c r="N12" i="17"/>
  <c r="B11" i="16"/>
  <c r="G11" i="16" s="1"/>
  <c r="C13" i="18"/>
  <c r="C9" i="16"/>
  <c r="B9" i="16"/>
  <c r="G9" i="16" s="1"/>
  <c r="C11" i="18"/>
  <c r="B8" i="16"/>
  <c r="G8" i="16" s="1"/>
  <c r="C10" i="18"/>
  <c r="B27" i="16"/>
  <c r="C29" i="18"/>
  <c r="B5" i="16"/>
  <c r="G5" i="16" s="1"/>
  <c r="D7" i="18" s="1"/>
  <c r="V7" i="18" s="1"/>
  <c r="C7" i="18"/>
  <c r="B4" i="16"/>
  <c r="C6" i="18"/>
  <c r="N4" i="17"/>
  <c r="B3" i="16"/>
  <c r="C5" i="18"/>
  <c r="C3" i="16"/>
  <c r="G17" i="5"/>
  <c r="E17" i="5"/>
  <c r="N17" i="17"/>
  <c r="E18" i="16"/>
  <c r="N6" i="17"/>
  <c r="N7" i="17"/>
  <c r="C15" i="16"/>
  <c r="N20" i="17"/>
  <c r="C7" i="16"/>
  <c r="N13" i="17"/>
  <c r="C6" i="16"/>
  <c r="C19" i="16"/>
  <c r="C29" i="16"/>
  <c r="N30" i="17"/>
  <c r="C4" i="16"/>
  <c r="N10" i="17"/>
  <c r="N25" i="17"/>
  <c r="C24" i="16"/>
  <c r="C27" i="16"/>
  <c r="N28" i="17"/>
  <c r="G28" i="16"/>
  <c r="D30" i="18" s="1"/>
  <c r="V30" i="18" s="1"/>
  <c r="N21" i="17"/>
  <c r="C10" i="16"/>
  <c r="C14" i="16"/>
  <c r="F17" i="5"/>
  <c r="C2" i="16"/>
  <c r="N3" i="17"/>
  <c r="C4" i="18"/>
  <c r="B2" i="16"/>
  <c r="M34" i="17"/>
  <c r="AD72" i="18"/>
  <c r="G21" i="16"/>
  <c r="D23" i="18" s="1"/>
  <c r="AD79" i="18"/>
  <c r="G22" i="16"/>
  <c r="D24" i="18" s="1"/>
  <c r="G32" i="16" l="1"/>
  <c r="G10" i="16"/>
  <c r="G31" i="16"/>
  <c r="D33" i="18" s="1"/>
  <c r="AB33" i="18" s="1"/>
  <c r="L30" i="18"/>
  <c r="AD30" i="18"/>
  <c r="D25" i="18"/>
  <c r="T25" i="18" s="1"/>
  <c r="F30" i="18"/>
  <c r="D13" i="18"/>
  <c r="J13" i="18" s="1"/>
  <c r="G24" i="16"/>
  <c r="D26" i="18" s="1"/>
  <c r="T26" i="18" s="1"/>
  <c r="G19" i="16"/>
  <c r="D21" i="18" s="1"/>
  <c r="H21" i="18" s="1"/>
  <c r="D15" i="18"/>
  <c r="J15" i="18" s="1"/>
  <c r="G12" i="16"/>
  <c r="D14" i="18" s="1"/>
  <c r="R14" i="18" s="1"/>
  <c r="D28" i="18"/>
  <c r="AB28" i="18" s="1"/>
  <c r="D34" i="18"/>
  <c r="P34" i="18" s="1"/>
  <c r="G3" i="16"/>
  <c r="D5" i="18" s="1"/>
  <c r="V5" i="18" s="1"/>
  <c r="G6" i="16"/>
  <c r="D8" i="18" s="1"/>
  <c r="P8" i="18" s="1"/>
  <c r="G16" i="16"/>
  <c r="D18" i="18" s="1"/>
  <c r="N18" i="18" s="1"/>
  <c r="G14" i="16"/>
  <c r="D16" i="18" s="1"/>
  <c r="J16" i="18" s="1"/>
  <c r="G18" i="16"/>
  <c r="D20" i="18" s="1"/>
  <c r="N20" i="18" s="1"/>
  <c r="E33" i="16"/>
  <c r="F11" i="10" s="1"/>
  <c r="D27" i="18"/>
  <c r="N27" i="18" s="1"/>
  <c r="D32" i="18"/>
  <c r="AB32" i="18" s="1"/>
  <c r="D10" i="18"/>
  <c r="X30" i="18"/>
  <c r="T30" i="18"/>
  <c r="AB30" i="18"/>
  <c r="Z30" i="18"/>
  <c r="R30" i="18"/>
  <c r="H30" i="18"/>
  <c r="P30" i="18"/>
  <c r="N30" i="18"/>
  <c r="J30" i="18"/>
  <c r="G27" i="16"/>
  <c r="D29" i="18" s="1"/>
  <c r="N34" i="17"/>
  <c r="N7" i="18"/>
  <c r="H7" i="18"/>
  <c r="L7" i="18"/>
  <c r="Z7" i="18"/>
  <c r="AB7" i="18"/>
  <c r="P7" i="18"/>
  <c r="AB20" i="18"/>
  <c r="D22" i="18"/>
  <c r="L22" i="18" s="1"/>
  <c r="D11" i="18"/>
  <c r="L11" i="18" s="1"/>
  <c r="G4" i="16"/>
  <c r="D6" i="18" s="1"/>
  <c r="L6" i="18" s="1"/>
  <c r="G29" i="16"/>
  <c r="D31" i="18" s="1"/>
  <c r="H31" i="18" s="1"/>
  <c r="D19" i="18"/>
  <c r="R19" i="18" s="1"/>
  <c r="G15" i="16"/>
  <c r="D17" i="18" s="1"/>
  <c r="H17" i="18" s="1"/>
  <c r="G7" i="16"/>
  <c r="D9" i="18" s="1"/>
  <c r="F7" i="18"/>
  <c r="AD7" i="18"/>
  <c r="J7" i="18"/>
  <c r="T7" i="18"/>
  <c r="R7" i="18"/>
  <c r="X7" i="18"/>
  <c r="F28" i="18"/>
  <c r="R28" i="18"/>
  <c r="P28" i="18"/>
  <c r="T28" i="18"/>
  <c r="J28" i="18"/>
  <c r="L28" i="18"/>
  <c r="V28" i="18"/>
  <c r="AD28" i="18"/>
  <c r="X28" i="18"/>
  <c r="N28" i="18"/>
  <c r="H28" i="18"/>
  <c r="D12" i="18"/>
  <c r="P12" i="18" s="1"/>
  <c r="C35" i="18"/>
  <c r="F7" i="10" s="1"/>
  <c r="C33" i="16"/>
  <c r="F9" i="10" s="1"/>
  <c r="P13" i="18"/>
  <c r="Z13" i="18"/>
  <c r="L13" i="18"/>
  <c r="R13" i="18"/>
  <c r="Z25" i="18"/>
  <c r="F25" i="18"/>
  <c r="X25" i="18"/>
  <c r="V25" i="18"/>
  <c r="L25" i="18"/>
  <c r="J25" i="18"/>
  <c r="H25" i="18"/>
  <c r="N25" i="18"/>
  <c r="AB25" i="18"/>
  <c r="AD25" i="18"/>
  <c r="H33" i="18"/>
  <c r="F33" i="18"/>
  <c r="R33" i="18"/>
  <c r="L33" i="18"/>
  <c r="J33" i="18"/>
  <c r="V33" i="18"/>
  <c r="T33" i="18"/>
  <c r="Z33" i="18"/>
  <c r="X33" i="18"/>
  <c r="B33" i="16"/>
  <c r="G2" i="16"/>
  <c r="V18" i="18"/>
  <c r="AD18" i="18"/>
  <c r="J18" i="18"/>
  <c r="AB18" i="18"/>
  <c r="H18" i="18"/>
  <c r="L18" i="18"/>
  <c r="T18" i="18"/>
  <c r="R18" i="18"/>
  <c r="F18" i="18"/>
  <c r="X18" i="18"/>
  <c r="Z18" i="18"/>
  <c r="N21" i="18"/>
  <c r="P21" i="18"/>
  <c r="AB24" i="18"/>
  <c r="Z24" i="18"/>
  <c r="R24" i="18"/>
  <c r="X24" i="18"/>
  <c r="J24" i="18"/>
  <c r="V24" i="18"/>
  <c r="N24" i="18"/>
  <c r="H24" i="18"/>
  <c r="T24" i="18"/>
  <c r="P24" i="18"/>
  <c r="AD24" i="18"/>
  <c r="F24" i="18"/>
  <c r="L24" i="18"/>
  <c r="N23" i="18"/>
  <c r="AB23" i="18"/>
  <c r="Z23" i="18"/>
  <c r="J23" i="18"/>
  <c r="P23" i="18"/>
  <c r="L23" i="18"/>
  <c r="F23" i="18"/>
  <c r="V23" i="18"/>
  <c r="R23" i="18"/>
  <c r="T23" i="18"/>
  <c r="H23" i="18"/>
  <c r="X23" i="18"/>
  <c r="AD23" i="18"/>
  <c r="X15" i="18"/>
  <c r="AB15" i="18"/>
  <c r="X34" i="18" l="1"/>
  <c r="J34" i="18"/>
  <c r="F34" i="18"/>
  <c r="P33" i="18"/>
  <c r="N33" i="18"/>
  <c r="AD33" i="18"/>
  <c r="L20" i="18"/>
  <c r="P20" i="18"/>
  <c r="P18" i="18"/>
  <c r="L8" i="18"/>
  <c r="N8" i="18"/>
  <c r="J21" i="18"/>
  <c r="V21" i="18"/>
  <c r="Z21" i="18"/>
  <c r="X13" i="18"/>
  <c r="AD22" i="18"/>
  <c r="X21" i="18"/>
  <c r="P25" i="18"/>
  <c r="AD13" i="18"/>
  <c r="H13" i="18"/>
  <c r="AB22" i="18"/>
  <c r="R21" i="18"/>
  <c r="N13" i="18"/>
  <c r="N34" i="18"/>
  <c r="AD21" i="18"/>
  <c r="T21" i="18"/>
  <c r="N19" i="18"/>
  <c r="R25" i="18"/>
  <c r="T13" i="18"/>
  <c r="AB13" i="18"/>
  <c r="J22" i="18"/>
  <c r="Z28" i="18"/>
  <c r="X20" i="18"/>
  <c r="F21" i="18"/>
  <c r="AB34" i="18"/>
  <c r="L34" i="18"/>
  <c r="L21" i="18"/>
  <c r="AB21" i="18"/>
  <c r="F19" i="18"/>
  <c r="F13" i="18"/>
  <c r="V13" i="18"/>
  <c r="V22" i="18"/>
  <c r="H20" i="18"/>
  <c r="H14" i="18"/>
  <c r="R15" i="18"/>
  <c r="V15" i="18"/>
  <c r="Z15" i="18"/>
  <c r="L15" i="18"/>
  <c r="H15" i="18"/>
  <c r="N15" i="18"/>
  <c r="F15" i="18"/>
  <c r="P15" i="18"/>
  <c r="T15" i="18"/>
  <c r="AD15" i="18"/>
  <c r="X14" i="18"/>
  <c r="T14" i="18"/>
  <c r="Z14" i="18"/>
  <c r="N14" i="18"/>
  <c r="AD14" i="18"/>
  <c r="AB14" i="18"/>
  <c r="V34" i="18"/>
  <c r="Z34" i="18"/>
  <c r="T34" i="18"/>
  <c r="R34" i="18"/>
  <c r="H34" i="18"/>
  <c r="AD34" i="18"/>
  <c r="J31" i="18"/>
  <c r="AB31" i="18"/>
  <c r="T31" i="18"/>
  <c r="P31" i="18"/>
  <c r="AD31" i="18"/>
  <c r="R31" i="18"/>
  <c r="T27" i="18"/>
  <c r="R27" i="18"/>
  <c r="J26" i="18"/>
  <c r="F20" i="18"/>
  <c r="V14" i="18"/>
  <c r="L14" i="18"/>
  <c r="J14" i="18"/>
  <c r="F8" i="18"/>
  <c r="X8" i="18"/>
  <c r="J8" i="18"/>
  <c r="V8" i="18"/>
  <c r="R8" i="18"/>
  <c r="T8" i="18"/>
  <c r="H8" i="18"/>
  <c r="P14" i="18"/>
  <c r="F14" i="18"/>
  <c r="AD8" i="18"/>
  <c r="Z8" i="18"/>
  <c r="AB8" i="18"/>
  <c r="AB5" i="18"/>
  <c r="R5" i="18"/>
  <c r="P5" i="18"/>
  <c r="Z5" i="18"/>
  <c r="L5" i="18"/>
  <c r="T5" i="18"/>
  <c r="P32" i="18"/>
  <c r="J32" i="18"/>
  <c r="Z32" i="18"/>
  <c r="N5" i="18"/>
  <c r="H19" i="18"/>
  <c r="X16" i="18"/>
  <c r="J11" i="18"/>
  <c r="V20" i="18"/>
  <c r="V27" i="18"/>
  <c r="N11" i="18"/>
  <c r="J27" i="18"/>
  <c r="AB27" i="18"/>
  <c r="AD32" i="18"/>
  <c r="AD5" i="18"/>
  <c r="J5" i="18"/>
  <c r="V12" i="18"/>
  <c r="Z22" i="18"/>
  <c r="AD20" i="18"/>
  <c r="J20" i="18"/>
  <c r="AD27" i="18"/>
  <c r="H27" i="18"/>
  <c r="H5" i="18"/>
  <c r="X5" i="18"/>
  <c r="N22" i="18"/>
  <c r="T20" i="18"/>
  <c r="Z20" i="18"/>
  <c r="X27" i="18"/>
  <c r="F27" i="18"/>
  <c r="L27" i="18"/>
  <c r="P27" i="18"/>
  <c r="F5" i="18"/>
  <c r="F22" i="18"/>
  <c r="R20" i="18"/>
  <c r="Z27" i="18"/>
  <c r="F32" i="18"/>
  <c r="N32" i="18"/>
  <c r="L32" i="18"/>
  <c r="T32" i="18"/>
  <c r="V32" i="18"/>
  <c r="R32" i="18"/>
  <c r="H32" i="18"/>
  <c r="X32" i="18"/>
  <c r="F17" i="18"/>
  <c r="J17" i="18"/>
  <c r="N17" i="18"/>
  <c r="X17" i="18"/>
  <c r="P17" i="18"/>
  <c r="AB17" i="18"/>
  <c r="R11" i="18"/>
  <c r="T10" i="18"/>
  <c r="L10" i="18"/>
  <c r="N10" i="18"/>
  <c r="R10" i="18"/>
  <c r="AB10" i="18"/>
  <c r="J10" i="18"/>
  <c r="P10" i="18"/>
  <c r="X10" i="18"/>
  <c r="F10" i="18"/>
  <c r="AD10" i="18"/>
  <c r="H10" i="18"/>
  <c r="V10" i="18"/>
  <c r="Z10" i="18"/>
  <c r="X6" i="18"/>
  <c r="N6" i="18"/>
  <c r="R6" i="18"/>
  <c r="T19" i="18"/>
  <c r="V19" i="18"/>
  <c r="AB19" i="18"/>
  <c r="T12" i="18"/>
  <c r="X12" i="18"/>
  <c r="R16" i="18"/>
  <c r="P26" i="18"/>
  <c r="F6" i="18"/>
  <c r="AB6" i="18"/>
  <c r="J6" i="18"/>
  <c r="L19" i="18"/>
  <c r="P19" i="18"/>
  <c r="X19" i="18"/>
  <c r="AD19" i="18"/>
  <c r="J19" i="18"/>
  <c r="Z19" i="18"/>
  <c r="N26" i="18"/>
  <c r="F26" i="18"/>
  <c r="V6" i="18"/>
  <c r="H6" i="18"/>
  <c r="T6" i="18"/>
  <c r="AD6" i="18"/>
  <c r="Z6" i="18"/>
  <c r="P6" i="18"/>
  <c r="Z26" i="18"/>
  <c r="X26" i="18"/>
  <c r="AB26" i="18"/>
  <c r="R26" i="18"/>
  <c r="Z16" i="18"/>
  <c r="AD17" i="18"/>
  <c r="V17" i="18"/>
  <c r="T17" i="18"/>
  <c r="R17" i="18"/>
  <c r="Z17" i="18"/>
  <c r="L17" i="18"/>
  <c r="T16" i="18"/>
  <c r="AD16" i="18"/>
  <c r="V16" i="18"/>
  <c r="H22" i="18"/>
  <c r="R22" i="18"/>
  <c r="X22" i="18"/>
  <c r="T22" i="18"/>
  <c r="P22" i="18"/>
  <c r="N31" i="18"/>
  <c r="F31" i="18"/>
  <c r="Z31" i="18"/>
  <c r="L31" i="18"/>
  <c r="V31" i="18"/>
  <c r="X31" i="18"/>
  <c r="P11" i="18"/>
  <c r="X11" i="18"/>
  <c r="AD9" i="18"/>
  <c r="X9" i="18"/>
  <c r="V9" i="18"/>
  <c r="T9" i="18"/>
  <c r="N9" i="18"/>
  <c r="H9" i="18"/>
  <c r="AB9" i="18"/>
  <c r="Z9" i="18"/>
  <c r="F9" i="18"/>
  <c r="P9" i="18"/>
  <c r="L9" i="18"/>
  <c r="R9" i="18"/>
  <c r="J9" i="18"/>
  <c r="V26" i="18"/>
  <c r="AD26" i="18"/>
  <c r="H26" i="18"/>
  <c r="L26" i="18"/>
  <c r="T11" i="18"/>
  <c r="H11" i="18"/>
  <c r="F11" i="18"/>
  <c r="Z11" i="18"/>
  <c r="V11" i="18"/>
  <c r="AD11" i="18"/>
  <c r="AB11" i="18"/>
  <c r="N12" i="18"/>
  <c r="Z12" i="18"/>
  <c r="R12" i="18"/>
  <c r="H16" i="18"/>
  <c r="L16" i="18"/>
  <c r="P16" i="18"/>
  <c r="N16" i="18"/>
  <c r="AB16" i="18"/>
  <c r="F16" i="18"/>
  <c r="F29" i="18"/>
  <c r="T29" i="18"/>
  <c r="R29" i="18"/>
  <c r="N29" i="18"/>
  <c r="J29" i="18"/>
  <c r="AD29" i="18"/>
  <c r="Z29" i="18"/>
  <c r="L29" i="18"/>
  <c r="H29" i="18"/>
  <c r="X29" i="18"/>
  <c r="P29" i="18"/>
  <c r="AB29" i="18"/>
  <c r="V29" i="18"/>
  <c r="H12" i="18"/>
  <c r="J12" i="18"/>
  <c r="AB12" i="18"/>
  <c r="F12" i="18"/>
  <c r="L12" i="18"/>
  <c r="AD12" i="18"/>
  <c r="F8" i="10"/>
  <c r="F44" i="10" s="1"/>
  <c r="D4" i="18"/>
  <c r="G33" i="16"/>
  <c r="G6" i="10" l="1"/>
  <c r="G44" i="10" s="1"/>
  <c r="P4" i="18"/>
  <c r="P35" i="18" s="1"/>
  <c r="C10" i="5" s="1"/>
  <c r="H10" i="5" s="1"/>
  <c r="D35" i="18"/>
  <c r="B83" i="18" s="1"/>
  <c r="X4" i="18"/>
  <c r="X35" i="18" s="1"/>
  <c r="C14" i="5" s="1"/>
  <c r="H14" i="5" s="1"/>
  <c r="N4" i="18"/>
  <c r="N35" i="18" s="1"/>
  <c r="C9" i="5" s="1"/>
  <c r="H9" i="5" s="1"/>
  <c r="H4" i="18"/>
  <c r="H35" i="18" s="1"/>
  <c r="C6" i="5" s="1"/>
  <c r="H6" i="5" s="1"/>
  <c r="R4" i="18"/>
  <c r="R35" i="18" s="1"/>
  <c r="C11" i="5" s="1"/>
  <c r="H11" i="5" s="1"/>
  <c r="V4" i="18"/>
  <c r="V35" i="18" s="1"/>
  <c r="C13" i="5" s="1"/>
  <c r="H13" i="5" s="1"/>
  <c r="L4" i="18"/>
  <c r="L35" i="18" s="1"/>
  <c r="C8" i="5" s="1"/>
  <c r="H8" i="5" s="1"/>
  <c r="Z4" i="18"/>
  <c r="Z35" i="18" s="1"/>
  <c r="C15" i="5" s="1"/>
  <c r="H15" i="5" s="1"/>
  <c r="T4" i="18"/>
  <c r="T35" i="18" s="1"/>
  <c r="C12" i="5" s="1"/>
  <c r="H12" i="5" s="1"/>
  <c r="F4" i="18"/>
  <c r="F35" i="18" s="1"/>
  <c r="C5" i="5" s="1"/>
  <c r="J4" i="18"/>
  <c r="J35" i="18" s="1"/>
  <c r="C7" i="5" s="1"/>
  <c r="H7" i="5" s="1"/>
  <c r="AB4" i="18"/>
  <c r="AB35" i="18" s="1"/>
  <c r="C16" i="5" s="1"/>
  <c r="H16" i="5" s="1"/>
  <c r="AD4" i="18"/>
  <c r="AD35" i="18" s="1"/>
  <c r="AD83" i="18" s="1"/>
  <c r="C17" i="5" l="1"/>
  <c r="H5" i="5"/>
  <c r="H17" i="5" l="1"/>
  <c r="I5" i="5" s="1"/>
  <c r="I17" i="5" l="1"/>
  <c r="I8" i="5"/>
  <c r="I6" i="5"/>
  <c r="I13" i="5"/>
  <c r="I16" i="5"/>
  <c r="I12" i="5"/>
  <c r="I9" i="5"/>
  <c r="I11" i="5"/>
  <c r="I15" i="5"/>
  <c r="I10" i="5"/>
  <c r="I7" i="5"/>
  <c r="I14" i="5"/>
</calcChain>
</file>

<file path=xl/sharedStrings.xml><?xml version="1.0" encoding="utf-8"?>
<sst xmlns="http://schemas.openxmlformats.org/spreadsheetml/2006/main" count="626" uniqueCount="312">
  <si>
    <t>Personnel Listing</t>
  </si>
  <si>
    <t>Travel</t>
  </si>
  <si>
    <t>Activity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</si>
  <si>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</si>
  <si>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</si>
  <si>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</si>
  <si>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</si>
  <si>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</si>
  <si>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</si>
  <si>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</si>
  <si>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</si>
  <si>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</si>
  <si>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</si>
  <si>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</si>
  <si>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Total</t>
  </si>
  <si>
    <t>1. Performance items</t>
    <phoneticPr fontId="5" type="noConversion"/>
  </si>
  <si>
    <t>4. Budget Items</t>
    <phoneticPr fontId="5" type="noConversion"/>
  </si>
  <si>
    <t>5. Summary</t>
    <phoneticPr fontId="5" type="noConversion"/>
  </si>
  <si>
    <t xml:space="preserve"> Strategic Goal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</si>
  <si>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</si>
  <si>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</si>
  <si>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</si>
  <si>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</si>
  <si>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</si>
  <si>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</si>
  <si>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</si>
  <si>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</si>
  <si>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</si>
  <si>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</si>
  <si>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</si>
  <si>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</si>
  <si>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</si>
  <si>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</si>
  <si>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</si>
  <si>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</si>
  <si>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</si>
  <si>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</si>
  <si>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</si>
  <si>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</si>
  <si>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</si>
  <si>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</si>
  <si>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</si>
  <si>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</si>
  <si>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</si>
  <si>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</si>
  <si>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</si>
  <si>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</si>
  <si>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</si>
  <si>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</si>
  <si>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</si>
  <si>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</si>
  <si>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</si>
  <si>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</si>
  <si>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</si>
  <si>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</si>
  <si>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</si>
  <si>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>Strategy/Activity</t>
  </si>
  <si>
    <t>Base + Step Incr</t>
  </si>
  <si>
    <t>Health Insurance: Employer Contribution 52%</t>
  </si>
  <si>
    <t>FIXED ASSETS</t>
  </si>
  <si>
    <t>COST</t>
  </si>
  <si>
    <t xml:space="preserve">Fill in your office or division performance items.  </t>
  </si>
  <si>
    <t>Fill in your Budget Items</t>
  </si>
  <si>
    <t>Personnel</t>
  </si>
  <si>
    <t>College of Micronesia-FSM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</si>
  <si>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</si>
  <si>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</si>
  <si>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</si>
  <si>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</si>
  <si>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</si>
  <si>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</si>
  <si>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GLI</t>
  </si>
  <si>
    <t>Office/Division Name</t>
    <phoneticPr fontId="0" type="noConversion"/>
  </si>
  <si>
    <t>Unit's Mission Statement</t>
    <phoneticPr fontId="0" type="noConversion"/>
  </si>
  <si>
    <t>Name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</si>
  <si>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</si>
  <si>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</si>
  <si>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</si>
  <si>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</si>
  <si>
    <t>Amount</t>
    <phoneticPr fontId="4" type="noConversion"/>
  </si>
  <si>
    <t>Computer Information Systems</t>
  </si>
  <si>
    <t>Business</t>
  </si>
  <si>
    <t>TOTAL BUDGET SUBMITTED</t>
  </si>
  <si>
    <t>Staff Travel</t>
  </si>
  <si>
    <t>Site Visit</t>
  </si>
  <si>
    <t>General Contract</t>
  </si>
  <si>
    <t>Add't Contract</t>
  </si>
  <si>
    <t>Fiscal Officer</t>
  </si>
  <si>
    <t>Secretary</t>
  </si>
  <si>
    <t>P. Ken</t>
  </si>
  <si>
    <t>System Specialist I</t>
  </si>
  <si>
    <t>Maintenance Worker II</t>
  </si>
  <si>
    <t>V. Talimelib</t>
  </si>
  <si>
    <t>Cook III</t>
  </si>
  <si>
    <t>M. Leemed</t>
  </si>
  <si>
    <t>Cook II</t>
  </si>
  <si>
    <t>2 Cooks</t>
  </si>
  <si>
    <t>F. Lubumad</t>
  </si>
  <si>
    <t>Maintenance Worker I</t>
  </si>
  <si>
    <t>Custodian</t>
  </si>
  <si>
    <t>H. Ruerungun</t>
  </si>
  <si>
    <t>Security</t>
  </si>
  <si>
    <t>J. Berry</t>
  </si>
  <si>
    <t>B. Spour</t>
  </si>
  <si>
    <t>R. Yarofelug</t>
  </si>
  <si>
    <t>5 Security Officers</t>
  </si>
  <si>
    <t>Vacant-in progress</t>
  </si>
  <si>
    <t>Instructor-Navigation</t>
  </si>
  <si>
    <t>M. Mailuw</t>
  </si>
  <si>
    <t>J. Falmed</t>
  </si>
  <si>
    <t>A. Sinem</t>
  </si>
  <si>
    <t>R. Yaisolug</t>
  </si>
  <si>
    <t xml:space="preserve">Student Service Spec. </t>
  </si>
  <si>
    <t>Associate Proffesor-Fishing</t>
  </si>
  <si>
    <t>Associate Proffesor-Engineer</t>
  </si>
  <si>
    <t>Increase</t>
  </si>
  <si>
    <t>15% Night Differential</t>
  </si>
  <si>
    <t>Galley Manager</t>
  </si>
  <si>
    <t>Outcome</t>
  </si>
  <si>
    <t xml:space="preserve">Target </t>
  </si>
  <si>
    <t>Target</t>
  </si>
  <si>
    <t>By end of school year, 30% of graduates will be placed onboard ships for shipboard training.</t>
  </si>
  <si>
    <t>Monitor and assess all units to ensure all services are in support of the instructional programs for student success.</t>
  </si>
  <si>
    <t>FSM-FMI</t>
  </si>
  <si>
    <t>Faculty and all instructional personnel shall participate in staff development activities (trainings, workshops, etc.).</t>
  </si>
  <si>
    <t>Continue to improve FMI instructional programs to meet college and STCW requirements.</t>
  </si>
  <si>
    <t>Student Travel</t>
  </si>
  <si>
    <t>ground maint.$700/mo.</t>
  </si>
  <si>
    <t>Supplies</t>
  </si>
  <si>
    <t>Reference and Training Materials</t>
  </si>
  <si>
    <t>Printing</t>
  </si>
  <si>
    <t>Communications</t>
  </si>
  <si>
    <t>Utilities</t>
  </si>
  <si>
    <t>POL</t>
  </si>
  <si>
    <t>Cafeteria Supplies</t>
  </si>
  <si>
    <t>R/M Equipment</t>
  </si>
  <si>
    <t>R/M Vehicle</t>
  </si>
  <si>
    <t>R/M Buildings</t>
  </si>
  <si>
    <t>Insurance</t>
  </si>
  <si>
    <t>Student Activities</t>
  </si>
  <si>
    <t>Staff Development</t>
  </si>
  <si>
    <t>Furniture &amp; Fixture</t>
  </si>
  <si>
    <t>Graduation Costs</t>
    <phoneticPr fontId="2" type="noConversion"/>
  </si>
  <si>
    <t>(all units)</t>
  </si>
  <si>
    <t>Tools and Equipment</t>
  </si>
  <si>
    <t>Ref. Training Materials</t>
  </si>
  <si>
    <t>Comminucation</t>
  </si>
  <si>
    <t>R/M Veh.</t>
  </si>
  <si>
    <t>R/M Building</t>
  </si>
  <si>
    <t>Staff Dev.</t>
  </si>
  <si>
    <t>Furniture and Fixture</t>
  </si>
  <si>
    <t>Graduation Cost</t>
  </si>
  <si>
    <t>Tools &amp; Equipment</t>
  </si>
  <si>
    <t>Special Contract</t>
  </si>
  <si>
    <t>Vehicle</t>
  </si>
  <si>
    <t>Special Contract (PT)</t>
  </si>
  <si>
    <t>CISS</t>
  </si>
  <si>
    <t>J. Sinem</t>
  </si>
  <si>
    <t>College Nurse</t>
  </si>
  <si>
    <t>Library Assistant/Driver</t>
  </si>
  <si>
    <t>FMI Campus Dean</t>
  </si>
  <si>
    <t>Student Service Spec. IV</t>
  </si>
  <si>
    <t>instructional (PT, Traditional Navigation &amp; TA )</t>
  </si>
  <si>
    <t>1.1-32</t>
  </si>
  <si>
    <t>1.2-68</t>
  </si>
  <si>
    <t>1.1-100</t>
  </si>
  <si>
    <t>1.2-100</t>
  </si>
  <si>
    <t>1.2-85</t>
  </si>
  <si>
    <t>1.3-15</t>
  </si>
  <si>
    <t>1.3-84</t>
  </si>
  <si>
    <t>2.1-16</t>
  </si>
  <si>
    <t>1.3-100</t>
  </si>
  <si>
    <t>2.1-40</t>
  </si>
  <si>
    <t>2.1-100</t>
  </si>
  <si>
    <t>3.1-60</t>
  </si>
  <si>
    <t>3.1-100</t>
  </si>
  <si>
    <t>3.1-81</t>
  </si>
  <si>
    <t>3.2-19</t>
  </si>
  <si>
    <t>3.2-100</t>
  </si>
  <si>
    <t>4.1-100</t>
  </si>
  <si>
    <t>4.1-8</t>
  </si>
  <si>
    <t>4.2-92</t>
  </si>
  <si>
    <t>4.2-100</t>
  </si>
  <si>
    <t>4.2-30</t>
  </si>
  <si>
    <t>4.3-70</t>
  </si>
  <si>
    <t>4.3-100</t>
  </si>
  <si>
    <t>4.3-20</t>
  </si>
  <si>
    <t>4.4-100</t>
  </si>
  <si>
    <t>4.5-100</t>
  </si>
  <si>
    <t>4.4-40</t>
  </si>
  <si>
    <t>4.5-60</t>
  </si>
  <si>
    <t>4.5-80</t>
  </si>
  <si>
    <t>ss</t>
  </si>
  <si>
    <t>ins</t>
  </si>
  <si>
    <t>15% Night Dif</t>
  </si>
  <si>
    <t>Associate Proffesor-MachEngineer</t>
  </si>
  <si>
    <t>FY 2023</t>
  </si>
  <si>
    <t>I20D</t>
  </si>
  <si>
    <t>M4B</t>
  </si>
  <si>
    <t>N9C</t>
  </si>
  <si>
    <t>M20D</t>
  </si>
  <si>
    <t>L20D</t>
  </si>
  <si>
    <t>FMI</t>
  </si>
  <si>
    <t>Expenditure Budget-FY 2023</t>
  </si>
  <si>
    <t>SS tax= 7.5% (not to exceed $2,700 annual)</t>
  </si>
  <si>
    <t>ceiling</t>
  </si>
  <si>
    <t>Tioti B. Teburea</t>
  </si>
  <si>
    <t>Continue to review annually existing course outlines to meet the requirements of the amendments to the 2010 STCW Code.</t>
  </si>
  <si>
    <t>Conduct all instructional programs in compliance with STCW requirements.</t>
  </si>
  <si>
    <t xml:space="preserve">To continue to improve the FSM-FMI Learning Resource Center resources and services to support quality instruction and student learning.  </t>
  </si>
  <si>
    <t>All instructional programs meet the standards and requirements of the College, WASC and STCW10.</t>
  </si>
  <si>
    <t>Plan and conduct other trainings that will improve delivery of instructions.</t>
  </si>
  <si>
    <t>100% of faculty members meet the STCW requirements.</t>
  </si>
  <si>
    <t xml:space="preserve">Form partnership with the shipping companies to facilitate shipboard/practical trainings for cadets. </t>
  </si>
  <si>
    <t>Student Services will improve the tracking system for graduates to ensure completion of sea time (at least 6 mos.) requirements.</t>
  </si>
  <si>
    <t>Student engagement will increase through counseling, tutoring, student life and health awareness activities.</t>
  </si>
  <si>
    <t>30% of graduates are placed onboard for training.</t>
  </si>
  <si>
    <t>To meet outcome targets, the campus management team will focus on monitoring of progress, discussion of success stories and barriers to implement, and means to keep the strategies on track.</t>
  </si>
  <si>
    <t>Provide sound management to allocated fiscal resources to ensure that the year ends with a positive balance.</t>
  </si>
  <si>
    <t xml:space="preserve">To increase safety awareness among students, faculty, and staff on campus pertaining to fire, typhoon, and personal injuries / violence </t>
  </si>
  <si>
    <t>Improve and implement in a systematic manner the campus Preventive Maintenance Plan.</t>
  </si>
  <si>
    <t>Continue to maintain internet connectivity, upgrade hardware and software, and provide support for communication and exchange of information for students, faculty and staff.</t>
  </si>
  <si>
    <t>90% of the management team members will indicate that communication, monitoring of progress, and implementation of strategies are on track.</t>
  </si>
  <si>
    <t>L. Rus</t>
  </si>
  <si>
    <t>D. M. Ribthin</t>
  </si>
  <si>
    <t>V. D. Ken</t>
  </si>
  <si>
    <t>Felisa L. Tmag</t>
  </si>
  <si>
    <t>J. Kugumdag</t>
  </si>
  <si>
    <t>T. Igeral</t>
  </si>
  <si>
    <t>K9B</t>
  </si>
  <si>
    <t>P14B</t>
  </si>
  <si>
    <t>E18C</t>
  </si>
  <si>
    <t>D11C</t>
  </si>
  <si>
    <t>E7D</t>
  </si>
  <si>
    <t>D7B</t>
  </si>
  <si>
    <t>C12A</t>
  </si>
  <si>
    <t>N11A</t>
  </si>
  <si>
    <t>A10D</t>
  </si>
  <si>
    <t>B13B</t>
  </si>
  <si>
    <t>E4D</t>
  </si>
  <si>
    <t>D3D</t>
  </si>
  <si>
    <t>A4B</t>
  </si>
  <si>
    <t>B12A</t>
  </si>
  <si>
    <t>B8B</t>
  </si>
  <si>
    <t>B5D</t>
  </si>
  <si>
    <t>N10C</t>
  </si>
  <si>
    <t>20% Acting Compensation (Alvin E Sinem)</t>
  </si>
  <si>
    <t>E8B</t>
  </si>
  <si>
    <t>K9C</t>
  </si>
  <si>
    <t>H11A</t>
  </si>
  <si>
    <t>Instructor-Marine Engineering</t>
  </si>
  <si>
    <t>P15B</t>
  </si>
  <si>
    <t>H12A</t>
  </si>
  <si>
    <t>E5D</t>
  </si>
  <si>
    <t>E19C</t>
  </si>
  <si>
    <t>M5B</t>
  </si>
  <si>
    <t>E8D</t>
  </si>
  <si>
    <t>C13A</t>
  </si>
  <si>
    <t>D12C</t>
  </si>
  <si>
    <t>D4D</t>
  </si>
  <si>
    <t>A5B</t>
  </si>
  <si>
    <t>A11D</t>
  </si>
  <si>
    <t>B14B</t>
  </si>
  <si>
    <t>B13A</t>
  </si>
  <si>
    <t>B9B</t>
  </si>
  <si>
    <t>B6D</t>
  </si>
  <si>
    <t>N12A</t>
  </si>
  <si>
    <t>N11C</t>
  </si>
  <si>
    <t>D8B</t>
  </si>
  <si>
    <t>K10B</t>
  </si>
  <si>
    <t>E9B</t>
  </si>
  <si>
    <t>K10C</t>
  </si>
  <si>
    <t>FY 2024</t>
  </si>
  <si>
    <t>%</t>
  </si>
  <si>
    <t>Aside from salary increments, the JICA Master Engineer Class 4 program require the following:</t>
  </si>
  <si>
    <t>: Having adequate manpower.  The plan is to send current instructors for shipboard and offshore training</t>
  </si>
  <si>
    <t>Staff development budget increased as well as staff travel</t>
  </si>
  <si>
    <t>Instructors will be trained on international ships and attend offshore training at international maritime schools;</t>
  </si>
  <si>
    <t>Offer upgrading and short courses at FSM-FMI administered by SPC and other maritime bodies;</t>
  </si>
  <si>
    <t xml:space="preserve">staff development budget increased </t>
  </si>
  <si>
    <t>Employ more instructors under special contract;</t>
  </si>
  <si>
    <t>Special contract part time is still adequate for 5 Assistant Instructors and 1 traditional navigation instructor</t>
  </si>
  <si>
    <t>: Prepare / purchase adequate and lacking training resources</t>
  </si>
  <si>
    <t>text books or reference materials including training equipment such as survival and fire-fighting resources</t>
  </si>
  <si>
    <t>are needed to run short and prerequisite courses including advance courses;</t>
  </si>
  <si>
    <t>Ensure that FSM-FMI is in-line with the STCW standards and requirements thus will affect all division budgets (111, 112, 114 and 115)</t>
  </si>
  <si>
    <t>FY 2022-2023</t>
  </si>
  <si>
    <t>Budget</t>
  </si>
  <si>
    <t>FY 2023-2024</t>
  </si>
  <si>
    <t>FY2024</t>
  </si>
  <si>
    <t>Increase in Budget =</t>
  </si>
  <si>
    <t>Percentage increase in Budget =</t>
  </si>
  <si>
    <t>Justification for FY 2023-2024 Budget increase</t>
  </si>
  <si>
    <t>10.4885% increase of FY2022-2023 Budget ($965,362)</t>
  </si>
  <si>
    <t>Please refer to justification for Budget increase.</t>
  </si>
  <si>
    <t>Reference training materials budget increased.</t>
  </si>
  <si>
    <t>ACTIVITY</t>
  </si>
  <si>
    <t>YEAR</t>
  </si>
  <si>
    <t>October</t>
  </si>
  <si>
    <t>10 instructors continue their maths and physics online course</t>
  </si>
  <si>
    <t>May - Dec</t>
  </si>
  <si>
    <t>Class 4 pilot upgrading course at FSM-FMI</t>
  </si>
  <si>
    <t>Jan</t>
  </si>
  <si>
    <t>Revalidation course - FSM/PALAU/Marshall Island ship's officers</t>
  </si>
  <si>
    <t>2 instructors continue their class 4/3 training at the PNG Madang Maritime school</t>
  </si>
  <si>
    <t>Expect to receive new training vessel</t>
  </si>
  <si>
    <t>Continue the class 4 upgrading course</t>
  </si>
  <si>
    <t>Jan-Sept</t>
  </si>
  <si>
    <t>DATE / MONTH</t>
  </si>
  <si>
    <t>Jan to Dec</t>
  </si>
  <si>
    <t>2023 -2024</t>
  </si>
  <si>
    <t>Instructors are upgraded ashore and off shore (local / international ships)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</si>
</sst>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&quot;$&quot;#,##0"/>
    <numFmt numFmtId="167" formatCode="_(* #,##0_);_(* \(#,##0\);_(* &quot;-&quot;??_);_(@_)"/>
  </numFmts>
  <fonts count="40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8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0"/>
      <name val="Tahoma"/>
      <family val="2"/>
    </font>
    <font>
      <sz val="14"/>
      <color indexed="8"/>
      <name val="Calibri"/>
      <family val="2"/>
    </font>
    <font>
      <sz val="10"/>
      <color rgb="FF00B050"/>
      <name val="Helvetica Neue"/>
    </font>
    <font>
      <sz val="8"/>
      <color indexed="8"/>
      <name val="Helvetica Neue"/>
    </font>
    <font>
      <i/>
      <sz val="11"/>
      <color indexed="8"/>
      <name val="Agency FB"/>
      <family val="2"/>
    </font>
    <font>
      <b/>
      <u/>
      <sz val="11"/>
      <color indexed="8"/>
      <name val="Calibri"/>
      <family val="2"/>
    </font>
    <font>
      <b/>
      <u/>
      <sz val="11"/>
      <color indexed="8"/>
      <name val="Calibri"/>
      <family val="2"/>
      <scheme val="minor"/>
    </font>
    <font>
      <u/>
      <sz val="11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9" fontId="0" fillId="0" borderId="0" xfId="3" applyFont="1"/>
    <xf numFmtId="0" fontId="7" fillId="0" borderId="0" xfId="0" applyFont="1"/>
    <xf numFmtId="44" fontId="7" fillId="0" borderId="0" xfId="2" applyFont="1"/>
    <xf numFmtId="0" fontId="0" fillId="0" borderId="0" xfId="0" applyFill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/>
    <xf numFmtId="0" fontId="10" fillId="0" borderId="1" xfId="0" applyFont="1" applyBorder="1"/>
    <xf numFmtId="0" fontId="9" fillId="0" borderId="0" xfId="0" applyFont="1" applyBorder="1"/>
    <xf numFmtId="0" fontId="14" fillId="2" borderId="0" xfId="0" applyFont="1" applyFill="1"/>
    <xf numFmtId="0" fontId="14" fillId="2" borderId="0" xfId="0" applyFont="1" applyFill="1" applyBorder="1"/>
    <xf numFmtId="1" fontId="14" fillId="2" borderId="3" xfId="2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8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14" fillId="2" borderId="5" xfId="0" applyFont="1" applyFill="1" applyBorder="1" applyAlignment="1">
      <alignment horizontal="center"/>
    </xf>
    <xf numFmtId="44" fontId="9" fillId="0" borderId="7" xfId="2" applyFont="1" applyBorder="1"/>
    <xf numFmtId="0" fontId="8" fillId="0" borderId="9" xfId="0" applyFont="1" applyBorder="1"/>
    <xf numFmtId="43" fontId="9" fillId="0" borderId="0" xfId="0" applyNumberFormat="1" applyFont="1"/>
    <xf numFmtId="0" fontId="8" fillId="0" borderId="0" xfId="0" applyFont="1" applyBorder="1"/>
    <xf numFmtId="1" fontId="9" fillId="0" borderId="0" xfId="0" applyNumberFormat="1" applyFont="1" applyBorder="1"/>
    <xf numFmtId="164" fontId="9" fillId="0" borderId="0" xfId="0" applyNumberFormat="1" applyFont="1" applyBorder="1"/>
    <xf numFmtId="0" fontId="9" fillId="2" borderId="0" xfId="0" applyFont="1" applyFill="1"/>
    <xf numFmtId="44" fontId="9" fillId="0" borderId="0" xfId="0" applyNumberFormat="1" applyFont="1"/>
    <xf numFmtId="9" fontId="10" fillId="0" borderId="0" xfId="3" applyFont="1"/>
    <xf numFmtId="9" fontId="8" fillId="0" borderId="0" xfId="3" applyFont="1"/>
    <xf numFmtId="9" fontId="9" fillId="0" borderId="0" xfId="3" applyFont="1"/>
    <xf numFmtId="0" fontId="9" fillId="2" borderId="12" xfId="0" applyFont="1" applyFill="1" applyBorder="1"/>
    <xf numFmtId="0" fontId="10" fillId="0" borderId="0" xfId="0" applyFont="1"/>
    <xf numFmtId="0" fontId="8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16" fillId="0" borderId="0" xfId="0" applyFont="1"/>
    <xf numFmtId="44" fontId="16" fillId="0" borderId="0" xfId="2" applyFont="1"/>
    <xf numFmtId="0" fontId="16" fillId="4" borderId="8" xfId="0" applyFont="1" applyFill="1" applyBorder="1"/>
    <xf numFmtId="0" fontId="8" fillId="0" borderId="13" xfId="0" applyFont="1" applyBorder="1"/>
    <xf numFmtId="44" fontId="8" fillId="0" borderId="13" xfId="0" applyNumberFormat="1" applyFont="1" applyBorder="1"/>
    <xf numFmtId="0" fontId="0" fillId="0" borderId="0" xfId="0" applyBorder="1"/>
    <xf numFmtId="44" fontId="7" fillId="0" borderId="0" xfId="2" applyFont="1" applyBorder="1"/>
    <xf numFmtId="0" fontId="7" fillId="2" borderId="5" xfId="0" applyFont="1" applyFill="1" applyBorder="1"/>
    <xf numFmtId="44" fontId="18" fillId="2" borderId="12" xfId="2" applyFont="1" applyFill="1" applyBorder="1" applyAlignment="1">
      <alignment horizontal="center"/>
    </xf>
    <xf numFmtId="44" fontId="18" fillId="2" borderId="6" xfId="2" applyFont="1" applyFill="1" applyBorder="1" applyAlignment="1">
      <alignment horizontal="center"/>
    </xf>
    <xf numFmtId="0" fontId="18" fillId="2" borderId="17" xfId="0" applyFont="1" applyFill="1" applyBorder="1"/>
    <xf numFmtId="44" fontId="18" fillId="2" borderId="1" xfId="2" applyFont="1" applyFill="1" applyBorder="1" applyAlignment="1">
      <alignment horizontal="center"/>
    </xf>
    <xf numFmtId="44" fontId="18" fillId="2" borderId="18" xfId="2" applyFont="1" applyFill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8" fillId="5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8" xfId="0" applyBorder="1"/>
    <xf numFmtId="0" fontId="9" fillId="0" borderId="0" xfId="0" applyFont="1" applyAlignment="1">
      <alignment wrapText="1"/>
    </xf>
    <xf numFmtId="0" fontId="10" fillId="0" borderId="0" xfId="0" applyFont="1" applyFill="1" applyBorder="1"/>
    <xf numFmtId="44" fontId="0" fillId="0" borderId="0" xfId="0" applyNumberFormat="1"/>
    <xf numFmtId="164" fontId="0" fillId="0" borderId="0" xfId="0" applyNumberFormat="1"/>
    <xf numFmtId="42" fontId="9" fillId="0" borderId="0" xfId="0" applyNumberFormat="1" applyFont="1"/>
    <xf numFmtId="0" fontId="20" fillId="2" borderId="0" xfId="0" applyFont="1" applyFill="1"/>
    <xf numFmtId="0" fontId="20" fillId="2" borderId="3" xfId="2" applyNumberFormat="1" applyFont="1" applyFill="1" applyBorder="1" applyAlignment="1">
      <alignment horizontal="centerContinuous"/>
    </xf>
    <xf numFmtId="0" fontId="20" fillId="2" borderId="3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centerContinuous"/>
    </xf>
    <xf numFmtId="164" fontId="20" fillId="2" borderId="3" xfId="2" applyNumberFormat="1" applyFont="1" applyFill="1" applyBorder="1" applyAlignment="1">
      <alignment horizontal="centerContinuous"/>
    </xf>
    <xf numFmtId="164" fontId="20" fillId="2" borderId="4" xfId="2" applyNumberFormat="1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164" fontId="20" fillId="2" borderId="6" xfId="2" applyNumberFormat="1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164" fontId="20" fillId="3" borderId="6" xfId="2" applyNumberFormat="1" applyFont="1" applyFill="1" applyBorder="1" applyAlignment="1">
      <alignment horizontal="center"/>
    </xf>
    <xf numFmtId="0" fontId="19" fillId="4" borderId="8" xfId="0" applyFont="1" applyFill="1" applyBorder="1"/>
    <xf numFmtId="164" fontId="19" fillId="0" borderId="16" xfId="2" applyNumberFormat="1" applyFont="1" applyBorder="1"/>
    <xf numFmtId="164" fontId="0" fillId="0" borderId="16" xfId="2" applyNumberFormat="1" applyFont="1" applyBorder="1"/>
    <xf numFmtId="44" fontId="19" fillId="0" borderId="16" xfId="2" applyNumberFormat="1" applyFont="1" applyBorder="1"/>
    <xf numFmtId="37" fontId="8" fillId="0" borderId="13" xfId="0" applyNumberFormat="1" applyFont="1" applyBorder="1"/>
    <xf numFmtId="0" fontId="9" fillId="0" borderId="0" xfId="4" applyFont="1"/>
    <xf numFmtId="0" fontId="4" fillId="0" borderId="0" xfId="4"/>
    <xf numFmtId="0" fontId="4" fillId="0" borderId="0" xfId="4" applyBorder="1"/>
    <xf numFmtId="0" fontId="4" fillId="0" borderId="0" xfId="4" applyFont="1" applyBorder="1"/>
    <xf numFmtId="0" fontId="4" fillId="0" borderId="0" xfId="4" applyFont="1"/>
    <xf numFmtId="164" fontId="19" fillId="0" borderId="16" xfId="2" applyNumberFormat="1" applyFont="1" applyFill="1" applyBorder="1"/>
    <xf numFmtId="0" fontId="15" fillId="0" borderId="8" xfId="0" applyFont="1" applyFill="1" applyBorder="1"/>
    <xf numFmtId="44" fontId="9" fillId="0" borderId="1" xfId="0" applyNumberFormat="1" applyFont="1" applyBorder="1"/>
    <xf numFmtId="44" fontId="9" fillId="0" borderId="0" xfId="2" applyFont="1" applyFill="1"/>
    <xf numFmtId="43" fontId="9" fillId="0" borderId="0" xfId="7" applyFont="1" applyBorder="1"/>
    <xf numFmtId="43" fontId="9" fillId="0" borderId="0" xfId="7" applyFont="1"/>
    <xf numFmtId="43" fontId="16" fillId="0" borderId="16" xfId="7" applyFont="1" applyBorder="1"/>
    <xf numFmtId="43" fontId="9" fillId="0" borderId="1" xfId="7" applyFont="1" applyFill="1" applyBorder="1"/>
    <xf numFmtId="43" fontId="9" fillId="0" borderId="0" xfId="7" applyFont="1" applyFill="1" applyBorder="1"/>
    <xf numFmtId="0" fontId="4" fillId="0" borderId="0" xfId="0" applyFont="1"/>
    <xf numFmtId="43" fontId="9" fillId="0" borderId="1" xfId="7" applyFont="1" applyBorder="1"/>
    <xf numFmtId="0" fontId="19" fillId="4" borderId="0" xfId="0" applyFont="1" applyFill="1" applyBorder="1"/>
    <xf numFmtId="42" fontId="16" fillId="0" borderId="0" xfId="7" applyNumberFormat="1" applyFont="1"/>
    <xf numFmtId="167" fontId="0" fillId="0" borderId="8" xfId="0" applyNumberFormat="1" applyBorder="1"/>
    <xf numFmtId="0" fontId="20" fillId="2" borderId="20" xfId="2" applyNumberFormat="1" applyFont="1" applyFill="1" applyBorder="1" applyAlignment="1">
      <alignment horizontal="centerContinuous"/>
    </xf>
    <xf numFmtId="1" fontId="20" fillId="2" borderId="19" xfId="2" applyNumberFormat="1" applyFont="1" applyFill="1" applyBorder="1"/>
    <xf numFmtId="0" fontId="1" fillId="0" borderId="0" xfId="8"/>
    <xf numFmtId="0" fontId="20" fillId="2" borderId="3" xfId="2" applyNumberFormat="1" applyFont="1" applyFill="1" applyBorder="1" applyAlignment="1">
      <alignment horizontal="left"/>
    </xf>
    <xf numFmtId="43" fontId="9" fillId="0" borderId="16" xfId="0" applyNumberFormat="1" applyFont="1" applyBorder="1"/>
    <xf numFmtId="166" fontId="7" fillId="0" borderId="2" xfId="2" applyNumberFormat="1" applyFont="1" applyBorder="1" applyAlignment="1">
      <alignment horizontal="center"/>
    </xf>
    <xf numFmtId="166" fontId="7" fillId="0" borderId="2" xfId="1" applyNumberFormat="1" applyFont="1" applyBorder="1" applyAlignment="1">
      <alignment horizontal="center"/>
    </xf>
    <xf numFmtId="166" fontId="18" fillId="0" borderId="2" xfId="2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9" fillId="4" borderId="7" xfId="0" applyFont="1" applyFill="1" applyBorder="1"/>
    <xf numFmtId="166" fontId="9" fillId="0" borderId="0" xfId="0" applyNumberFormat="1" applyFont="1"/>
    <xf numFmtId="0" fontId="22" fillId="0" borderId="0" xfId="0" applyFont="1"/>
    <xf numFmtId="0" fontId="23" fillId="0" borderId="0" xfId="0" applyFont="1" applyAlignment="1">
      <alignment horizontal="left" vertical="top" wrapText="1"/>
    </xf>
    <xf numFmtId="44" fontId="24" fillId="0" borderId="0" xfId="0" applyNumberFormat="1" applyFont="1"/>
    <xf numFmtId="44" fontId="23" fillId="0" borderId="0" xfId="2" applyFont="1" applyBorder="1"/>
    <xf numFmtId="44" fontId="24" fillId="0" borderId="0" xfId="2" applyFont="1" applyBorder="1"/>
    <xf numFmtId="43" fontId="24" fillId="0" borderId="0" xfId="7" applyFont="1" applyBorder="1"/>
    <xf numFmtId="43" fontId="23" fillId="0" borderId="0" xfId="7" applyFont="1" applyBorder="1"/>
    <xf numFmtId="0" fontId="19" fillId="0" borderId="0" xfId="0" applyFont="1"/>
    <xf numFmtId="164" fontId="25" fillId="0" borderId="13" xfId="0" applyNumberFormat="1" applyFont="1" applyBorder="1"/>
    <xf numFmtId="0" fontId="8" fillId="2" borderId="0" xfId="0" applyFont="1" applyFill="1" applyAlignment="1">
      <alignment horizontal="center"/>
    </xf>
    <xf numFmtId="0" fontId="26" fillId="0" borderId="0" xfId="0" applyFont="1" applyAlignment="1">
      <alignment horizontal="left" vertical="top" wrapText="1"/>
    </xf>
    <xf numFmtId="167" fontId="28" fillId="0" borderId="0" xfId="7" applyNumberFormat="1" applyFont="1" applyBorder="1"/>
    <xf numFmtId="14" fontId="28" fillId="0" borderId="0" xfId="0" applyNumberFormat="1" applyFont="1"/>
    <xf numFmtId="0" fontId="28" fillId="0" borderId="0" xfId="0" applyNumberFormat="1" applyFont="1" applyAlignment="1">
      <alignment horizontal="right"/>
    </xf>
    <xf numFmtId="44" fontId="28" fillId="0" borderId="0" xfId="2" applyFont="1" applyAlignment="1">
      <alignment horizontal="right"/>
    </xf>
    <xf numFmtId="44" fontId="27" fillId="0" borderId="0" xfId="2" applyFont="1"/>
    <xf numFmtId="44" fontId="27" fillId="0" borderId="0" xfId="0" applyNumberFormat="1" applyFont="1"/>
    <xf numFmtId="167" fontId="28" fillId="0" borderId="0" xfId="7" applyNumberFormat="1" applyFont="1" applyAlignment="1">
      <alignment horizontal="right"/>
    </xf>
    <xf numFmtId="38" fontId="28" fillId="0" borderId="0" xfId="7" applyNumberFormat="1" applyFont="1"/>
    <xf numFmtId="14" fontId="28" fillId="0" borderId="0" xfId="0" applyNumberFormat="1" applyFont="1" applyAlignment="1"/>
    <xf numFmtId="14" fontId="28" fillId="0" borderId="0" xfId="0" applyNumberFormat="1" applyFont="1" applyFill="1"/>
    <xf numFmtId="44" fontId="28" fillId="0" borderId="0" xfId="2" applyFont="1" applyFill="1" applyAlignment="1">
      <alignment horizontal="right"/>
    </xf>
    <xf numFmtId="44" fontId="27" fillId="0" borderId="0" xfId="2" applyFont="1" applyFill="1"/>
    <xf numFmtId="44" fontId="27" fillId="0" borderId="0" xfId="0" applyNumberFormat="1" applyFont="1" applyFill="1"/>
    <xf numFmtId="167" fontId="28" fillId="0" borderId="0" xfId="7" applyNumberFormat="1" applyFont="1" applyFill="1" applyBorder="1"/>
    <xf numFmtId="14" fontId="27" fillId="0" borderId="0" xfId="0" applyNumberFormat="1" applyFont="1"/>
    <xf numFmtId="0" fontId="27" fillId="0" borderId="0" xfId="0" applyFont="1"/>
    <xf numFmtId="0" fontId="28" fillId="0" borderId="0" xfId="0" applyFont="1"/>
    <xf numFmtId="3" fontId="28" fillId="0" borderId="0" xfId="0" applyNumberFormat="1" applyFont="1"/>
    <xf numFmtId="14" fontId="27" fillId="0" borderId="0" xfId="0" applyNumberFormat="1" applyFont="1" applyFill="1"/>
    <xf numFmtId="0" fontId="27" fillId="0" borderId="0" xfId="0" applyFont="1" applyFill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164" fontId="21" fillId="0" borderId="13" xfId="2" applyNumberFormat="1" applyFont="1" applyBorder="1"/>
    <xf numFmtId="164" fontId="21" fillId="0" borderId="13" xfId="2" applyNumberFormat="1" applyFont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/>
    <xf numFmtId="9" fontId="7" fillId="0" borderId="2" xfId="3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0" xfId="4" applyFont="1" applyAlignment="1">
      <alignment vertical="center"/>
    </xf>
    <xf numFmtId="0" fontId="9" fillId="0" borderId="21" xfId="0" applyFont="1" applyFill="1" applyBorder="1" applyAlignment="1">
      <alignment horizontal="center" vertical="center" wrapText="1"/>
    </xf>
    <xf numFmtId="164" fontId="8" fillId="0" borderId="13" xfId="0" applyNumberFormat="1" applyFont="1" applyBorder="1"/>
    <xf numFmtId="42" fontId="16" fillId="0" borderId="0" xfId="7" applyNumberFormat="1" applyFont="1" applyFill="1"/>
    <xf numFmtId="44" fontId="9" fillId="0" borderId="7" xfId="2" applyFont="1" applyFill="1" applyBorder="1"/>
    <xf numFmtId="43" fontId="8" fillId="0" borderId="11" xfId="7" applyFont="1" applyBorder="1"/>
    <xf numFmtId="44" fontId="9" fillId="0" borderId="8" xfId="2" applyFont="1" applyBorder="1"/>
    <xf numFmtId="44" fontId="16" fillId="0" borderId="0" xfId="2" applyFont="1" applyFill="1"/>
    <xf numFmtId="44" fontId="16" fillId="0" borderId="0" xfId="2" applyFont="1" applyAlignment="1">
      <alignment wrapText="1"/>
    </xf>
    <xf numFmtId="43" fontId="16" fillId="0" borderId="0" xfId="2" applyNumberFormat="1" applyFont="1" applyFill="1"/>
    <xf numFmtId="43" fontId="16" fillId="0" borderId="0" xfId="7" applyFont="1"/>
    <xf numFmtId="43" fontId="16" fillId="0" borderId="0" xfId="7" applyFont="1" applyFill="1" applyBorder="1"/>
    <xf numFmtId="43" fontId="16" fillId="0" borderId="0" xfId="7" applyFont="1" applyFill="1"/>
    <xf numFmtId="164" fontId="9" fillId="0" borderId="0" xfId="0" applyNumberFormat="1" applyFont="1"/>
    <xf numFmtId="164" fontId="0" fillId="0" borderId="1" xfId="0" applyNumberFormat="1" applyBorder="1"/>
    <xf numFmtId="164" fontId="21" fillId="0" borderId="9" xfId="0" applyNumberFormat="1" applyFont="1" applyBorder="1" applyAlignment="1">
      <alignment horizontal="center"/>
    </xf>
    <xf numFmtId="0" fontId="26" fillId="9" borderId="0" xfId="0" applyFont="1" applyFill="1" applyAlignment="1">
      <alignment horizontal="left" vertical="top" wrapText="1"/>
    </xf>
    <xf numFmtId="0" fontId="28" fillId="9" borderId="0" xfId="0" applyFont="1" applyFill="1" applyAlignment="1">
      <alignment horizontal="center"/>
    </xf>
    <xf numFmtId="167" fontId="28" fillId="9" borderId="0" xfId="7" applyNumberFormat="1" applyFont="1" applyFill="1" applyAlignment="1">
      <alignment horizontal="right"/>
    </xf>
    <xf numFmtId="14" fontId="29" fillId="0" borderId="0" xfId="0" applyNumberFormat="1" applyFont="1" applyAlignment="1"/>
    <xf numFmtId="164" fontId="0" fillId="0" borderId="18" xfId="2" applyNumberFormat="1" applyFont="1" applyBorder="1"/>
    <xf numFmtId="0" fontId="16" fillId="0" borderId="0" xfId="0" applyFont="1" applyFill="1" applyAlignment="1">
      <alignment horizontal="left" vertical="center" wrapText="1"/>
    </xf>
    <xf numFmtId="164" fontId="8" fillId="0" borderId="11" xfId="0" applyNumberFormat="1" applyFont="1" applyBorder="1"/>
    <xf numFmtId="0" fontId="8" fillId="0" borderId="15" xfId="0" applyFont="1" applyBorder="1"/>
    <xf numFmtId="43" fontId="8" fillId="0" borderId="11" xfId="0" applyNumberFormat="1" applyFont="1" applyBorder="1"/>
    <xf numFmtId="0" fontId="16" fillId="4" borderId="17" xfId="0" applyFont="1" applyFill="1" applyBorder="1"/>
    <xf numFmtId="43" fontId="16" fillId="0" borderId="18" xfId="7" applyFont="1" applyBorder="1"/>
    <xf numFmtId="0" fontId="16" fillId="4" borderId="1" xfId="0" applyFont="1" applyFill="1" applyBorder="1"/>
    <xf numFmtId="44" fontId="8" fillId="0" borderId="9" xfId="0" applyNumberFormat="1" applyFont="1" applyBorder="1"/>
    <xf numFmtId="0" fontId="8" fillId="0" borderId="11" xfId="0" applyFont="1" applyBorder="1"/>
    <xf numFmtId="0" fontId="8" fillId="4" borderId="10" xfId="0" applyFont="1" applyFill="1" applyBorder="1"/>
    <xf numFmtId="164" fontId="8" fillId="0" borderId="9" xfId="0" applyNumberFormat="1" applyFont="1" applyBorder="1"/>
    <xf numFmtId="43" fontId="8" fillId="0" borderId="9" xfId="7" applyFont="1" applyBorder="1"/>
    <xf numFmtId="0" fontId="8" fillId="0" borderId="14" xfId="0" applyFont="1" applyBorder="1"/>
    <xf numFmtId="0" fontId="8" fillId="4" borderId="15" xfId="0" applyFont="1" applyFill="1" applyBorder="1"/>
    <xf numFmtId="43" fontId="8" fillId="0" borderId="14" xfId="7" applyFont="1" applyBorder="1"/>
    <xf numFmtId="0" fontId="21" fillId="0" borderId="0" xfId="0" applyFont="1"/>
    <xf numFmtId="43" fontId="8" fillId="0" borderId="13" xfId="0" applyNumberFormat="1" applyFont="1" applyFill="1" applyBorder="1"/>
    <xf numFmtId="43" fontId="8" fillId="0" borderId="14" xfId="0" applyNumberFormat="1" applyFont="1" applyBorder="1"/>
    <xf numFmtId="0" fontId="8" fillId="0" borderId="15" xfId="0" applyFont="1" applyFill="1" applyBorder="1"/>
    <xf numFmtId="44" fontId="8" fillId="0" borderId="14" xfId="0" applyNumberFormat="1" applyFont="1" applyBorder="1"/>
    <xf numFmtId="0" fontId="9" fillId="0" borderId="17" xfId="0" applyFont="1" applyBorder="1"/>
    <xf numFmtId="43" fontId="9" fillId="0" borderId="18" xfId="0" applyNumberFormat="1" applyFont="1" applyBorder="1"/>
    <xf numFmtId="0" fontId="26" fillId="0" borderId="0" xfId="0" applyFont="1"/>
    <xf numFmtId="0" fontId="23" fillId="9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center"/>
    </xf>
    <xf numFmtId="167" fontId="28" fillId="0" borderId="0" xfId="7" applyNumberFormat="1" applyFont="1" applyFill="1" applyAlignment="1">
      <alignment horizontal="right"/>
    </xf>
    <xf numFmtId="42" fontId="0" fillId="0" borderId="0" xfId="0" applyNumberFormat="1"/>
    <xf numFmtId="43" fontId="16" fillId="10" borderId="0" xfId="2" applyNumberFormat="1" applyFont="1" applyFill="1"/>
    <xf numFmtId="0" fontId="8" fillId="2" borderId="0" xfId="0" applyFont="1" applyFill="1" applyAlignment="1">
      <alignment horizontal="center"/>
    </xf>
    <xf numFmtId="0" fontId="17" fillId="2" borderId="0" xfId="0" applyFont="1" applyFill="1"/>
    <xf numFmtId="0" fontId="26" fillId="0" borderId="0" xfId="0" applyFont="1" applyFill="1" applyAlignment="1">
      <alignment horizontal="left" vertical="top" wrapText="1"/>
    </xf>
    <xf numFmtId="0" fontId="30" fillId="0" borderId="13" xfId="0" applyFont="1" applyBorder="1"/>
    <xf numFmtId="0" fontId="31" fillId="0" borderId="13" xfId="0" applyFont="1" applyBorder="1"/>
    <xf numFmtId="0" fontId="31" fillId="0" borderId="0" xfId="0" applyFont="1"/>
    <xf numFmtId="14" fontId="26" fillId="0" borderId="0" xfId="0" applyNumberFormat="1" applyFont="1" applyAlignment="1">
      <alignment horizontal="left" vertical="top" wrapText="1"/>
    </xf>
    <xf numFmtId="3" fontId="28" fillId="0" borderId="0" xfId="0" applyNumberFormat="1" applyFont="1" applyFill="1"/>
    <xf numFmtId="0" fontId="17" fillId="5" borderId="19" xfId="0" applyFont="1" applyFill="1" applyBorder="1" applyAlignment="1">
      <alignment horizontal="center"/>
    </xf>
    <xf numFmtId="0" fontId="17" fillId="0" borderId="0" xfId="0" applyFont="1"/>
    <xf numFmtId="0" fontId="32" fillId="0" borderId="0" xfId="0" applyFont="1" applyAlignment="1">
      <alignment horizontal="left" vertical="top" wrapText="1"/>
    </xf>
    <xf numFmtId="0" fontId="32" fillId="0" borderId="0" xfId="0" applyFont="1" applyFill="1" applyAlignment="1">
      <alignment horizontal="left" vertical="top" wrapText="1"/>
    </xf>
    <xf numFmtId="44" fontId="9" fillId="0" borderId="0" xfId="0" applyNumberFormat="1" applyFont="1" applyFill="1"/>
    <xf numFmtId="44" fontId="9" fillId="0" borderId="1" xfId="0" applyNumberFormat="1" applyFont="1" applyFill="1" applyBorder="1"/>
    <xf numFmtId="164" fontId="0" fillId="0" borderId="0" xfId="0" applyNumberFormat="1" applyBorder="1"/>
    <xf numFmtId="0" fontId="33" fillId="0" borderId="0" xfId="0" applyFont="1"/>
    <xf numFmtId="0" fontId="9" fillId="11" borderId="23" xfId="0" applyFont="1" applyFill="1" applyBorder="1" applyAlignment="1">
      <alignment vertical="center"/>
    </xf>
    <xf numFmtId="0" fontId="9" fillId="11" borderId="19" xfId="0" applyFont="1" applyFill="1" applyBorder="1" applyAlignment="1">
      <alignment horizontal="center" vertical="center"/>
    </xf>
    <xf numFmtId="0" fontId="13" fillId="12" borderId="21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/>
    </xf>
    <xf numFmtId="0" fontId="9" fillId="12" borderId="21" xfId="0" applyFont="1" applyFill="1" applyBorder="1" applyAlignment="1">
      <alignment horizontal="center" vertical="center"/>
    </xf>
    <xf numFmtId="0" fontId="13" fillId="12" borderId="19" xfId="0" applyFont="1" applyFill="1" applyBorder="1" applyAlignment="1">
      <alignment horizontal="center" vertical="center"/>
    </xf>
    <xf numFmtId="0" fontId="26" fillId="11" borderId="0" xfId="0" applyFont="1" applyFill="1"/>
    <xf numFmtId="167" fontId="28" fillId="0" borderId="0" xfId="7" applyNumberFormat="1" applyFont="1" applyBorder="1" applyAlignment="1"/>
    <xf numFmtId="0" fontId="26" fillId="11" borderId="0" xfId="0" applyFont="1" applyFill="1" applyAlignment="1">
      <alignment horizontal="left" vertical="top" wrapText="1"/>
    </xf>
    <xf numFmtId="0" fontId="28" fillId="9" borderId="0" xfId="0" applyFont="1" applyFill="1" applyBorder="1" applyAlignment="1">
      <alignment horizontal="center"/>
    </xf>
    <xf numFmtId="14" fontId="28" fillId="13" borderId="0" xfId="0" applyNumberFormat="1" applyFont="1" applyFill="1"/>
    <xf numFmtId="14" fontId="28" fillId="13" borderId="0" xfId="0" applyNumberFormat="1" applyFont="1" applyFill="1" applyAlignment="1">
      <alignment horizontal="center"/>
    </xf>
    <xf numFmtId="0" fontId="28" fillId="9" borderId="0" xfId="0" applyNumberFormat="1" applyFont="1" applyFill="1" applyAlignment="1">
      <alignment horizontal="right"/>
    </xf>
    <xf numFmtId="0" fontId="9" fillId="0" borderId="0" xfId="0" applyNumberFormat="1" applyFont="1"/>
    <xf numFmtId="0" fontId="34" fillId="0" borderId="0" xfId="0" applyFont="1" applyAlignment="1">
      <alignment wrapText="1"/>
    </xf>
    <xf numFmtId="14" fontId="28" fillId="0" borderId="0" xfId="0" applyNumberFormat="1" applyFont="1" applyAlignment="1">
      <alignment horizontal="center"/>
    </xf>
    <xf numFmtId="43" fontId="35" fillId="0" borderId="0" xfId="0" applyNumberFormat="1" applyFont="1"/>
    <xf numFmtId="43" fontId="0" fillId="0" borderId="0" xfId="7" applyFont="1"/>
    <xf numFmtId="6" fontId="0" fillId="11" borderId="0" xfId="0" applyNumberFormat="1" applyFill="1"/>
    <xf numFmtId="6" fontId="0" fillId="15" borderId="1" xfId="0" applyNumberFormat="1" applyFill="1" applyBorder="1"/>
    <xf numFmtId="6" fontId="0" fillId="14" borderId="28" xfId="0" applyNumberFormat="1" applyFill="1" applyBorder="1"/>
    <xf numFmtId="0" fontId="0" fillId="14" borderId="0" xfId="0" applyFill="1"/>
    <xf numFmtId="0" fontId="36" fillId="0" borderId="0" xfId="0" applyFont="1"/>
    <xf numFmtId="0" fontId="21" fillId="16" borderId="0" xfId="0" applyFont="1" applyFill="1"/>
    <xf numFmtId="0" fontId="0" fillId="16" borderId="0" xfId="0" applyFill="1"/>
    <xf numFmtId="0" fontId="37" fillId="0" borderId="0" xfId="0" applyFont="1"/>
    <xf numFmtId="0" fontId="38" fillId="0" borderId="0" xfId="0" applyFont="1" applyAlignment="1">
      <alignment wrapText="1"/>
    </xf>
    <xf numFmtId="0" fontId="39" fillId="0" borderId="0" xfId="0" applyFont="1"/>
    <xf numFmtId="164" fontId="39" fillId="0" borderId="0" xfId="0" applyNumberFormat="1" applyFont="1"/>
    <xf numFmtId="0" fontId="37" fillId="0" borderId="0" xfId="0" applyFont="1" applyAlignment="1">
      <alignment horizontal="center"/>
    </xf>
    <xf numFmtId="164" fontId="8" fillId="0" borderId="1" xfId="0" applyNumberFormat="1" applyFont="1" applyBorder="1"/>
    <xf numFmtId="43" fontId="9" fillId="0" borderId="0" xfId="1" applyFont="1"/>
    <xf numFmtId="6" fontId="9" fillId="13" borderId="0" xfId="0" applyNumberFormat="1" applyFont="1" applyFill="1"/>
    <xf numFmtId="0" fontId="9" fillId="0" borderId="1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12" borderId="19" xfId="0" applyFont="1" applyFill="1" applyBorder="1" applyAlignment="1">
      <alignment horizontal="left" vertical="center" wrapText="1"/>
    </xf>
    <xf numFmtId="0" fontId="9" fillId="12" borderId="3" xfId="0" applyFont="1" applyFill="1" applyBorder="1" applyAlignment="1">
      <alignment horizontal="left" vertical="center" wrapText="1"/>
    </xf>
    <xf numFmtId="0" fontId="9" fillId="12" borderId="22" xfId="0" applyFont="1" applyFill="1" applyBorder="1" applyAlignment="1">
      <alignment horizontal="left" vertical="center" wrapText="1"/>
    </xf>
    <xf numFmtId="0" fontId="12" fillId="8" borderId="24" xfId="4" applyFont="1" applyFill="1" applyBorder="1" applyAlignment="1">
      <alignment horizontal="left" vertical="top"/>
    </xf>
    <xf numFmtId="0" fontId="12" fillId="8" borderId="25" xfId="4" applyFont="1" applyFill="1" applyBorder="1" applyAlignment="1">
      <alignment horizontal="left" vertical="top"/>
    </xf>
    <xf numFmtId="0" fontId="12" fillId="8" borderId="26" xfId="4" applyFont="1" applyFill="1" applyBorder="1" applyAlignment="1">
      <alignment horizontal="left" vertical="top"/>
    </xf>
    <xf numFmtId="0" fontId="9" fillId="0" borderId="27" xfId="4" applyFont="1" applyBorder="1" applyAlignment="1">
      <alignment horizontal="left"/>
    </xf>
    <xf numFmtId="0" fontId="9" fillId="0" borderId="20" xfId="4" applyFont="1" applyBorder="1" applyAlignment="1">
      <alignment horizontal="left"/>
    </xf>
    <xf numFmtId="0" fontId="8" fillId="0" borderId="19" xfId="4" applyFont="1" applyBorder="1" applyAlignment="1">
      <alignment horizontal="left" vertical="center"/>
    </xf>
    <xf numFmtId="0" fontId="8" fillId="0" borderId="3" xfId="4" applyFont="1" applyBorder="1" applyAlignment="1">
      <alignment horizontal="left" vertical="center"/>
    </xf>
    <xf numFmtId="0" fontId="8" fillId="0" borderId="22" xfId="4" applyFont="1" applyBorder="1" applyAlignment="1">
      <alignment horizontal="left" vertical="center"/>
    </xf>
    <xf numFmtId="0" fontId="9" fillId="0" borderId="27" xfId="4" applyFont="1" applyBorder="1" applyAlignment="1">
      <alignment vertical="center"/>
    </xf>
    <xf numFmtId="0" fontId="9" fillId="0" borderId="20" xfId="4" applyFont="1" applyBorder="1" applyAlignment="1">
      <alignment vertical="center"/>
    </xf>
    <xf numFmtId="0" fontId="8" fillId="0" borderId="19" xfId="4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left" vertical="center" wrapText="1"/>
    </xf>
    <xf numFmtId="0" fontId="8" fillId="0" borderId="22" xfId="4" applyFont="1" applyFill="1" applyBorder="1" applyAlignment="1">
      <alignment horizontal="left" vertical="center" wrapText="1"/>
    </xf>
    <xf numFmtId="0" fontId="9" fillId="11" borderId="19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44" fontId="17" fillId="0" borderId="0" xfId="2" applyFont="1" applyBorder="1" applyAlignment="1">
      <alignment horizontal="left"/>
    </xf>
  </cellXfs>
  <cellStyles count="9">
    <cellStyle name="Comma" xfId="1" builtinId="3"/>
    <cellStyle name="Comma 2" xfId="7"/>
    <cellStyle name="Currency" xfId="2" builtinId="4"/>
    <cellStyle name="Normal" xfId="0" builtinId="0"/>
    <cellStyle name="Normal 2" xfId="4"/>
    <cellStyle name="Normal 3" xfId="5"/>
    <cellStyle name="Normal 3 2" xfId="6"/>
    <cellStyle name="Normal 3 3" xfId="8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6" sqref="B6"/>
    </sheetView>
  </sheetViews>
  <sheetFormatPr defaultColWidth="8.7109375" defaultRowHeight="15"/>
  <cols>
    <col min="1" max="1" width="19.42578125" style="6" customWidth="1"/>
    <col min="2" max="5" width="8.7109375" style="6"/>
    <col min="6" max="6" width="12.7109375" style="6" customWidth="1"/>
    <col min="7" max="11" width="8.7109375" style="6"/>
  </cols>
  <sheetData>
    <row r="1" spans="1:6" ht="20.25">
      <c r="A1" s="9" t="s">
        <v>42</v>
      </c>
      <c r="B1" s="8"/>
      <c r="C1" s="8"/>
      <c r="D1" s="8"/>
      <c r="E1" s="8"/>
      <c r="F1" s="8"/>
    </row>
    <row r="2" spans="1:6">
      <c r="A2" s="5" t="s">
        <v>15</v>
      </c>
      <c r="B2" s="6" t="s">
        <v>61</v>
      </c>
    </row>
    <row r="3" spans="1:6">
      <c r="A3" s="5"/>
    </row>
    <row r="4" spans="1:6">
      <c r="A4" s="5" t="s">
        <v>38</v>
      </c>
      <c r="B4" s="6" t="s">
        <v>39</v>
      </c>
    </row>
    <row r="5" spans="1:6">
      <c r="A5" s="5"/>
    </row>
    <row r="6" spans="1:6">
      <c r="A6" s="5" t="s">
        <v>54</v>
      </c>
      <c r="B6" s="6" t="s">
        <v>10</v>
      </c>
    </row>
    <row r="7" spans="1:6">
      <c r="A7" s="5"/>
    </row>
    <row r="8" spans="1:6">
      <c r="A8" s="5" t="s">
        <v>16</v>
      </c>
      <c r="B8" s="6" t="s">
        <v>62</v>
      </c>
    </row>
    <row r="9" spans="1:6">
      <c r="A9" s="5"/>
    </row>
    <row r="10" spans="1:6">
      <c r="A10" s="5" t="s">
        <v>17</v>
      </c>
      <c r="B10" s="6" t="s">
        <v>35</v>
      </c>
    </row>
    <row r="33" ht="16.5" customHeight="1"/>
    <row r="34" ht="22.5" customHeight="1"/>
    <row r="35" ht="19.5" customHeight="1"/>
    <row r="36" ht="21" customHeight="1"/>
    <row r="37" ht="19.5" customHeight="1"/>
  </sheetData>
  <phoneticPr fontId="5" type="noConversion"/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opLeftCell="A19" workbookViewId="0">
      <selection activeCell="E32" sqref="E32"/>
    </sheetView>
  </sheetViews>
  <sheetFormatPr defaultColWidth="8.7109375" defaultRowHeight="15"/>
  <cols>
    <col min="2" max="2" width="16" customWidth="1"/>
    <col min="3" max="3" width="10.140625" bestFit="1" customWidth="1"/>
    <col min="4" max="4" width="32" bestFit="1" customWidth="1"/>
    <col min="6" max="6" width="12.42578125" bestFit="1" customWidth="1"/>
    <col min="7" max="7" width="10" bestFit="1" customWidth="1"/>
    <col min="8" max="8" width="10.85546875" bestFit="1" customWidth="1"/>
  </cols>
  <sheetData>
    <row r="1" spans="2:11">
      <c r="F1" s="60"/>
    </row>
    <row r="2" spans="2:11">
      <c r="F2" s="60" t="s">
        <v>288</v>
      </c>
      <c r="G2" s="60" t="s">
        <v>287</v>
      </c>
      <c r="H2" s="235">
        <v>1066614</v>
      </c>
      <c r="J2">
        <v>965362</v>
      </c>
    </row>
    <row r="3" spans="2:11">
      <c r="F3" s="60" t="s">
        <v>286</v>
      </c>
      <c r="G3" s="60" t="s">
        <v>287</v>
      </c>
      <c r="H3" s="236">
        <v>965362</v>
      </c>
      <c r="J3">
        <v>100</v>
      </c>
    </row>
    <row r="4" spans="2:11" ht="15.75" thickBot="1">
      <c r="F4" s="60"/>
    </row>
    <row r="5" spans="2:11" ht="15.75" thickBot="1">
      <c r="F5" s="60" t="s">
        <v>290</v>
      </c>
      <c r="H5" s="237">
        <f>SUM(H2-H3)</f>
        <v>101252</v>
      </c>
      <c r="J5">
        <f>SUM(J2/J3)</f>
        <v>9653.6200000000008</v>
      </c>
    </row>
    <row r="6" spans="2:11">
      <c r="F6" s="215"/>
      <c r="G6" s="60"/>
    </row>
    <row r="7" spans="2:11">
      <c r="F7" s="60" t="s">
        <v>291</v>
      </c>
      <c r="G7" s="60"/>
      <c r="J7" s="238">
        <f>SUM(H5/J5)</f>
        <v>10.488500686788996</v>
      </c>
      <c r="K7" t="s">
        <v>273</v>
      </c>
    </row>
    <row r="8" spans="2:11">
      <c r="F8" s="60"/>
    </row>
    <row r="9" spans="2:11">
      <c r="B9" s="240" t="s">
        <v>292</v>
      </c>
      <c r="C9" s="241"/>
      <c r="D9" s="241"/>
    </row>
    <row r="10" spans="2:11">
      <c r="B10" t="s">
        <v>274</v>
      </c>
    </row>
    <row r="11" spans="2:11">
      <c r="B11" t="s">
        <v>275</v>
      </c>
      <c r="K11" s="56" t="s">
        <v>276</v>
      </c>
    </row>
    <row r="12" spans="2:11" ht="23.25">
      <c r="B12" t="s">
        <v>277</v>
      </c>
      <c r="F12" s="107"/>
      <c r="J12" s="234"/>
      <c r="K12" s="56" t="s">
        <v>276</v>
      </c>
    </row>
    <row r="13" spans="2:11" ht="23.25">
      <c r="B13" t="s">
        <v>278</v>
      </c>
      <c r="F13" s="107"/>
      <c r="G13" s="60"/>
      <c r="J13" s="234"/>
      <c r="K13" s="56" t="s">
        <v>279</v>
      </c>
    </row>
    <row r="14" spans="2:11">
      <c r="B14" t="s">
        <v>280</v>
      </c>
      <c r="F14" s="60"/>
      <c r="J14" s="234"/>
      <c r="K14" s="56" t="s">
        <v>281</v>
      </c>
    </row>
    <row r="15" spans="2:11">
      <c r="F15" s="60"/>
      <c r="J15" s="234"/>
      <c r="K15" s="56"/>
    </row>
    <row r="16" spans="2:11">
      <c r="B16" t="s">
        <v>282</v>
      </c>
      <c r="F16" s="60"/>
      <c r="G16" s="60"/>
      <c r="J16" s="234"/>
      <c r="K16" s="56" t="s">
        <v>295</v>
      </c>
    </row>
    <row r="17" spans="2:11">
      <c r="B17" t="s">
        <v>283</v>
      </c>
      <c r="F17" s="60"/>
      <c r="J17" s="234"/>
      <c r="K17" s="56"/>
    </row>
    <row r="18" spans="2:11">
      <c r="B18" t="s">
        <v>284</v>
      </c>
      <c r="F18" s="60"/>
      <c r="J18" s="234"/>
    </row>
    <row r="19" spans="2:11">
      <c r="F19" s="215"/>
      <c r="G19" s="60"/>
    </row>
    <row r="20" spans="2:11">
      <c r="B20" t="s">
        <v>285</v>
      </c>
      <c r="F20" s="60"/>
      <c r="G20" s="60"/>
    </row>
    <row r="21" spans="2:11">
      <c r="D21" s="6"/>
      <c r="F21" s="60"/>
    </row>
    <row r="22" spans="2:11">
      <c r="B22" s="242" t="s">
        <v>308</v>
      </c>
      <c r="C22" s="246" t="s">
        <v>297</v>
      </c>
      <c r="D22" s="243" t="s">
        <v>296</v>
      </c>
      <c r="E22" s="244"/>
      <c r="F22" s="245"/>
      <c r="G22" s="244"/>
      <c r="H22" s="244"/>
      <c r="I22" s="244"/>
    </row>
    <row r="23" spans="2:11">
      <c r="B23" t="s">
        <v>309</v>
      </c>
      <c r="C23" s="141" t="s">
        <v>310</v>
      </c>
      <c r="D23" s="6" t="s">
        <v>311</v>
      </c>
      <c r="F23" s="60"/>
    </row>
    <row r="24" spans="2:11">
      <c r="B24" t="s">
        <v>300</v>
      </c>
      <c r="C24" s="141">
        <v>2023</v>
      </c>
      <c r="D24" s="6" t="s">
        <v>301</v>
      </c>
      <c r="F24" s="60"/>
    </row>
    <row r="25" spans="2:11">
      <c r="D25" s="6" t="s">
        <v>305</v>
      </c>
      <c r="F25" s="60"/>
    </row>
    <row r="26" spans="2:11">
      <c r="B26" t="s">
        <v>298</v>
      </c>
      <c r="C26" s="141">
        <v>2023</v>
      </c>
      <c r="D26" s="6" t="s">
        <v>304</v>
      </c>
      <c r="F26" s="60"/>
    </row>
    <row r="27" spans="2:11">
      <c r="D27" s="6" t="s">
        <v>299</v>
      </c>
      <c r="F27" s="60"/>
    </row>
    <row r="28" spans="2:11">
      <c r="B28" t="s">
        <v>302</v>
      </c>
      <c r="C28" s="141">
        <v>2024</v>
      </c>
      <c r="D28" s="6" t="s">
        <v>303</v>
      </c>
      <c r="F28" s="60"/>
    </row>
    <row r="29" spans="2:11">
      <c r="B29" t="s">
        <v>307</v>
      </c>
      <c r="C29" s="141">
        <v>2024</v>
      </c>
      <c r="D29" s="6" t="s">
        <v>306</v>
      </c>
      <c r="F29" s="60"/>
    </row>
    <row r="30" spans="2:11">
      <c r="D30" s="6"/>
      <c r="F30" s="60"/>
    </row>
    <row r="31" spans="2:11">
      <c r="D31" s="6"/>
      <c r="F31" s="60"/>
    </row>
    <row r="32" spans="2:11">
      <c r="G32" s="60"/>
    </row>
    <row r="33" spans="4:8">
      <c r="D33" s="6"/>
      <c r="F33" s="60"/>
    </row>
    <row r="34" spans="4:8">
      <c r="D34" s="6"/>
      <c r="F34" s="60"/>
    </row>
    <row r="35" spans="4:8" ht="15.75" thickBot="1">
      <c r="D35" s="104"/>
      <c r="F35" s="167"/>
      <c r="G35" s="167"/>
      <c r="H35" s="59"/>
    </row>
    <row r="36" spans="4:8" ht="15.75" thickTop="1"/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7"/>
  <sheetViews>
    <sheetView topLeftCell="A8" workbookViewId="0">
      <selection activeCell="D13" sqref="D13:N13"/>
    </sheetView>
  </sheetViews>
  <sheetFormatPr defaultColWidth="8.7109375" defaultRowHeight="15"/>
  <cols>
    <col min="1" max="1" width="8.7109375" style="78"/>
    <col min="2" max="2" width="18.42578125" style="152" customWidth="1"/>
    <col min="3" max="3" width="6.42578125" style="77" customWidth="1"/>
    <col min="4" max="9" width="8.7109375" style="152"/>
    <col min="10" max="10" width="9.140625" style="152" customWidth="1"/>
    <col min="11" max="12" width="8.7109375" style="152"/>
    <col min="13" max="13" width="10.42578125" style="152" customWidth="1"/>
    <col min="14" max="14" width="35.28515625" style="152" customWidth="1"/>
    <col min="15" max="16384" width="8.7109375" style="78"/>
  </cols>
  <sheetData>
    <row r="1" spans="2:15" ht="15.75" thickBot="1"/>
    <row r="2" spans="2:15" ht="23.25" customHeight="1">
      <c r="B2" s="257" t="s">
        <v>29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  <c r="O2" s="79"/>
    </row>
    <row r="3" spans="2:15" ht="18.75" customHeight="1">
      <c r="B3" s="260" t="s">
        <v>72</v>
      </c>
      <c r="C3" s="261"/>
      <c r="D3" s="262" t="s">
        <v>123</v>
      </c>
      <c r="E3" s="263"/>
      <c r="F3" s="263"/>
      <c r="G3" s="263"/>
      <c r="H3" s="263"/>
      <c r="I3" s="263"/>
      <c r="J3" s="263"/>
      <c r="K3" s="263"/>
      <c r="L3" s="263"/>
      <c r="M3" s="263"/>
      <c r="N3" s="264"/>
      <c r="O3" s="80"/>
    </row>
    <row r="4" spans="2:15" ht="23.65" customHeight="1">
      <c r="B4" s="265" t="s">
        <v>73</v>
      </c>
      <c r="C4" s="266"/>
      <c r="D4" s="267"/>
      <c r="E4" s="268"/>
      <c r="F4" s="268"/>
      <c r="G4" s="268"/>
      <c r="H4" s="268"/>
      <c r="I4" s="268"/>
      <c r="J4" s="268"/>
      <c r="K4" s="268"/>
      <c r="L4" s="268"/>
      <c r="M4" s="268"/>
      <c r="N4" s="269"/>
      <c r="O4" s="80"/>
    </row>
    <row r="5" spans="2:15" ht="32.65" customHeight="1">
      <c r="B5" s="217" t="s">
        <v>18</v>
      </c>
      <c r="C5" s="218">
        <v>1</v>
      </c>
      <c r="D5" s="270"/>
      <c r="E5" s="271"/>
      <c r="F5" s="271"/>
      <c r="G5" s="271"/>
      <c r="H5" s="271"/>
      <c r="I5" s="271"/>
      <c r="J5" s="271"/>
      <c r="K5" s="271"/>
      <c r="L5" s="271"/>
      <c r="M5" s="271"/>
      <c r="N5" s="272"/>
      <c r="O5" s="80"/>
    </row>
    <row r="6" spans="2:15" ht="24" customHeight="1">
      <c r="B6" s="219" t="s">
        <v>118</v>
      </c>
      <c r="C6" s="220">
        <v>1</v>
      </c>
      <c r="D6" s="254" t="s">
        <v>125</v>
      </c>
      <c r="E6" s="255"/>
      <c r="F6" s="255"/>
      <c r="G6" s="255"/>
      <c r="H6" s="255"/>
      <c r="I6" s="255"/>
      <c r="J6" s="255"/>
      <c r="K6" s="255"/>
      <c r="L6" s="255"/>
      <c r="M6" s="255"/>
      <c r="N6" s="256"/>
      <c r="O6" s="80"/>
    </row>
    <row r="7" spans="2:15" ht="24" customHeight="1">
      <c r="B7" s="151" t="s">
        <v>56</v>
      </c>
      <c r="C7" s="149">
        <v>1.1000000000000001</v>
      </c>
      <c r="D7" s="250" t="s">
        <v>207</v>
      </c>
      <c r="E7" s="251"/>
      <c r="F7" s="251"/>
      <c r="G7" s="251"/>
      <c r="H7" s="251"/>
      <c r="I7" s="251"/>
      <c r="J7" s="251"/>
      <c r="K7" s="251"/>
      <c r="L7" s="251"/>
      <c r="M7" s="251"/>
      <c r="N7" s="253"/>
      <c r="O7" s="80"/>
    </row>
    <row r="8" spans="2:15" s="98" customFormat="1" ht="24" customHeight="1">
      <c r="B8" s="151" t="s">
        <v>56</v>
      </c>
      <c r="C8" s="149">
        <v>1.2</v>
      </c>
      <c r="D8" s="250" t="s">
        <v>208</v>
      </c>
      <c r="E8" s="251"/>
      <c r="F8" s="251"/>
      <c r="G8" s="251"/>
      <c r="H8" s="251"/>
      <c r="I8" s="251"/>
      <c r="J8" s="251"/>
      <c r="K8" s="251"/>
      <c r="L8" s="251"/>
      <c r="M8" s="251"/>
      <c r="N8" s="253"/>
    </row>
    <row r="9" spans="2:15" s="98" customFormat="1" ht="27.75" customHeight="1">
      <c r="B9" s="151" t="s">
        <v>56</v>
      </c>
      <c r="C9" s="149">
        <v>1.3</v>
      </c>
      <c r="D9" s="250" t="s">
        <v>209</v>
      </c>
      <c r="E9" s="251"/>
      <c r="F9" s="251"/>
      <c r="G9" s="251"/>
      <c r="H9" s="251"/>
      <c r="I9" s="251"/>
      <c r="J9" s="251"/>
      <c r="K9" s="251"/>
      <c r="L9" s="251"/>
      <c r="M9" s="251"/>
      <c r="N9" s="253"/>
    </row>
    <row r="10" spans="2:15" ht="24" customHeight="1">
      <c r="B10" s="151" t="s">
        <v>119</v>
      </c>
      <c r="C10" s="149">
        <v>1</v>
      </c>
      <c r="D10" s="250" t="s">
        <v>210</v>
      </c>
      <c r="E10" s="251"/>
      <c r="F10" s="251"/>
      <c r="G10" s="251"/>
      <c r="H10" s="251"/>
      <c r="I10" s="251"/>
      <c r="J10" s="251"/>
      <c r="K10" s="251"/>
      <c r="L10" s="251"/>
      <c r="M10" s="251"/>
      <c r="N10" s="253"/>
      <c r="O10" s="81"/>
    </row>
    <row r="11" spans="2:15" ht="24" customHeight="1">
      <c r="B11" s="221" t="s">
        <v>118</v>
      </c>
      <c r="C11" s="222">
        <v>2</v>
      </c>
      <c r="D11" s="254" t="s">
        <v>124</v>
      </c>
      <c r="E11" s="255"/>
      <c r="F11" s="255"/>
      <c r="G11" s="255"/>
      <c r="H11" s="255"/>
      <c r="I11" s="255"/>
      <c r="J11" s="255"/>
      <c r="K11" s="255"/>
      <c r="L11" s="255"/>
      <c r="M11" s="255"/>
      <c r="N11" s="256"/>
      <c r="O11" s="81"/>
    </row>
    <row r="12" spans="2:15" ht="24" customHeight="1">
      <c r="B12" s="151" t="s">
        <v>56</v>
      </c>
      <c r="C12" s="149">
        <v>2.1</v>
      </c>
      <c r="D12" s="250" t="s">
        <v>211</v>
      </c>
      <c r="E12" s="251"/>
      <c r="F12" s="251"/>
      <c r="G12" s="251"/>
      <c r="H12" s="251"/>
      <c r="I12" s="251"/>
      <c r="J12" s="251"/>
      <c r="K12" s="251"/>
      <c r="L12" s="251"/>
      <c r="M12" s="251"/>
      <c r="N12" s="253"/>
      <c r="O12" s="81"/>
    </row>
    <row r="13" spans="2:15" ht="29.65" customHeight="1">
      <c r="B13" s="151" t="s">
        <v>120</v>
      </c>
      <c r="C13" s="149">
        <v>2</v>
      </c>
      <c r="D13" s="250" t="s">
        <v>212</v>
      </c>
      <c r="E13" s="251"/>
      <c r="F13" s="251"/>
      <c r="G13" s="251"/>
      <c r="H13" s="251"/>
      <c r="I13" s="251"/>
      <c r="J13" s="251"/>
      <c r="K13" s="251"/>
      <c r="L13" s="251"/>
      <c r="M13" s="251"/>
      <c r="N13" s="253"/>
      <c r="O13" s="81"/>
    </row>
    <row r="14" spans="2:15" ht="21" customHeight="1">
      <c r="B14" s="221" t="s">
        <v>118</v>
      </c>
      <c r="C14" s="222">
        <v>3</v>
      </c>
      <c r="D14" s="254" t="s">
        <v>121</v>
      </c>
      <c r="E14" s="255"/>
      <c r="F14" s="255"/>
      <c r="G14" s="255"/>
      <c r="H14" s="255"/>
      <c r="I14" s="255"/>
      <c r="J14" s="255"/>
      <c r="K14" s="255"/>
      <c r="L14" s="255"/>
      <c r="M14" s="255"/>
      <c r="N14" s="256"/>
      <c r="O14" s="81"/>
    </row>
    <row r="15" spans="2:15" ht="27.4" customHeight="1">
      <c r="B15" s="151" t="s">
        <v>56</v>
      </c>
      <c r="C15" s="149">
        <v>3.1</v>
      </c>
      <c r="D15" s="250" t="s">
        <v>213</v>
      </c>
      <c r="E15" s="251"/>
      <c r="F15" s="251"/>
      <c r="G15" s="251"/>
      <c r="H15" s="251"/>
      <c r="I15" s="251"/>
      <c r="J15" s="251"/>
      <c r="K15" s="251"/>
      <c r="L15" s="251"/>
      <c r="M15" s="251"/>
      <c r="N15" s="253"/>
      <c r="O15" s="81"/>
    </row>
    <row r="16" spans="2:15" ht="27.4" customHeight="1">
      <c r="B16" s="151" t="s">
        <v>56</v>
      </c>
      <c r="C16" s="149">
        <v>3.2</v>
      </c>
      <c r="D16" s="250" t="s">
        <v>214</v>
      </c>
      <c r="E16" s="251"/>
      <c r="F16" s="251"/>
      <c r="G16" s="251"/>
      <c r="H16" s="251"/>
      <c r="I16" s="251"/>
      <c r="J16" s="251"/>
      <c r="K16" s="251"/>
      <c r="L16" s="251"/>
      <c r="M16" s="251"/>
      <c r="N16" s="253"/>
      <c r="O16" s="81"/>
    </row>
    <row r="17" spans="2:15" ht="21" customHeight="1">
      <c r="B17" s="151" t="s">
        <v>56</v>
      </c>
      <c r="C17" s="149">
        <v>3.3</v>
      </c>
      <c r="D17" s="250" t="s">
        <v>215</v>
      </c>
      <c r="E17" s="251"/>
      <c r="F17" s="251"/>
      <c r="G17" s="251"/>
      <c r="H17" s="251"/>
      <c r="I17" s="251"/>
      <c r="J17" s="251"/>
      <c r="K17" s="251"/>
      <c r="L17" s="251"/>
      <c r="M17" s="251"/>
      <c r="N17" s="253"/>
      <c r="O17" s="81"/>
    </row>
    <row r="18" spans="2:15" ht="21" customHeight="1">
      <c r="B18" s="151" t="s">
        <v>120</v>
      </c>
      <c r="C18" s="149">
        <v>3</v>
      </c>
      <c r="D18" s="250" t="s">
        <v>216</v>
      </c>
      <c r="E18" s="251"/>
      <c r="F18" s="251"/>
      <c r="G18" s="251"/>
      <c r="H18" s="251"/>
      <c r="I18" s="251"/>
      <c r="J18" s="251"/>
      <c r="K18" s="251"/>
      <c r="L18" s="251"/>
      <c r="M18" s="251"/>
      <c r="N18" s="253"/>
      <c r="O18" s="81"/>
    </row>
    <row r="19" spans="2:15" ht="35.25" customHeight="1">
      <c r="B19" s="221" t="s">
        <v>118</v>
      </c>
      <c r="C19" s="222">
        <v>4</v>
      </c>
      <c r="D19" s="254" t="s">
        <v>122</v>
      </c>
      <c r="E19" s="255"/>
      <c r="F19" s="255"/>
      <c r="G19" s="255"/>
      <c r="H19" s="255"/>
      <c r="I19" s="255"/>
      <c r="J19" s="255"/>
      <c r="K19" s="255"/>
      <c r="L19" s="255"/>
      <c r="M19" s="255"/>
      <c r="N19" s="256"/>
      <c r="O19" s="81"/>
    </row>
    <row r="20" spans="2:15" ht="30.4" customHeight="1">
      <c r="B20" s="153" t="s">
        <v>56</v>
      </c>
      <c r="C20" s="150">
        <v>4.0999999999999996</v>
      </c>
      <c r="D20" s="250" t="s">
        <v>217</v>
      </c>
      <c r="E20" s="251"/>
      <c r="F20" s="251"/>
      <c r="G20" s="251"/>
      <c r="H20" s="251"/>
      <c r="I20" s="251"/>
      <c r="J20" s="251"/>
      <c r="K20" s="251"/>
      <c r="L20" s="251"/>
      <c r="M20" s="251"/>
      <c r="N20" s="253"/>
      <c r="O20" s="81"/>
    </row>
    <row r="21" spans="2:15" ht="24" customHeight="1">
      <c r="B21" s="151" t="s">
        <v>56</v>
      </c>
      <c r="C21" s="149">
        <v>4.2</v>
      </c>
      <c r="D21" s="250" t="s">
        <v>218</v>
      </c>
      <c r="E21" s="251"/>
      <c r="F21" s="251"/>
      <c r="G21" s="251"/>
      <c r="H21" s="251"/>
      <c r="I21" s="251"/>
      <c r="J21" s="251"/>
      <c r="K21" s="251"/>
      <c r="L21" s="251"/>
      <c r="M21" s="251"/>
      <c r="N21" s="253"/>
      <c r="O21" s="81"/>
    </row>
    <row r="22" spans="2:15" ht="24" customHeight="1">
      <c r="B22" s="151" t="s">
        <v>56</v>
      </c>
      <c r="C22" s="149">
        <v>4.3</v>
      </c>
      <c r="D22" s="250" t="s">
        <v>219</v>
      </c>
      <c r="E22" s="251"/>
      <c r="F22" s="251"/>
      <c r="G22" s="251"/>
      <c r="H22" s="251"/>
      <c r="I22" s="251"/>
      <c r="J22" s="251"/>
      <c r="K22" s="251"/>
      <c r="L22" s="251"/>
      <c r="M22" s="251"/>
      <c r="N22" s="253"/>
      <c r="O22" s="81"/>
    </row>
    <row r="23" spans="2:15" ht="22.5" customHeight="1">
      <c r="B23" s="151" t="s">
        <v>56</v>
      </c>
      <c r="C23" s="149">
        <v>4.4000000000000004</v>
      </c>
      <c r="D23" s="250" t="s">
        <v>220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3"/>
      <c r="O23" s="81"/>
    </row>
    <row r="24" spans="2:15" ht="41.65" customHeight="1">
      <c r="B24" s="151" t="s">
        <v>56</v>
      </c>
      <c r="C24" s="149">
        <v>4.5</v>
      </c>
      <c r="D24" s="250" t="s">
        <v>221</v>
      </c>
      <c r="E24" s="251"/>
      <c r="F24" s="251"/>
      <c r="G24" s="251"/>
      <c r="H24" s="251"/>
      <c r="I24" s="251"/>
      <c r="J24" s="251"/>
      <c r="K24" s="251"/>
      <c r="L24" s="251"/>
      <c r="M24" s="251"/>
      <c r="N24" s="252"/>
      <c r="O24" s="81"/>
    </row>
    <row r="25" spans="2:15" ht="34.9" customHeight="1">
      <c r="B25" s="151" t="s">
        <v>120</v>
      </c>
      <c r="C25" s="149">
        <v>4</v>
      </c>
      <c r="D25" s="250" t="s">
        <v>222</v>
      </c>
      <c r="E25" s="251"/>
      <c r="F25" s="251"/>
      <c r="G25" s="251"/>
      <c r="H25" s="251"/>
      <c r="I25" s="251"/>
      <c r="J25" s="251"/>
      <c r="K25" s="251"/>
      <c r="L25" s="251"/>
      <c r="M25" s="251"/>
      <c r="N25" s="252"/>
      <c r="O25" s="81"/>
    </row>
    <row r="26" spans="2:15">
      <c r="O26" s="81"/>
    </row>
    <row r="27" spans="2:15">
      <c r="O27" s="81"/>
    </row>
    <row r="28" spans="2:15">
      <c r="O28" s="81"/>
    </row>
    <row r="29" spans="2:15">
      <c r="O29" s="81"/>
    </row>
    <row r="30" spans="2:15">
      <c r="O30" s="81"/>
    </row>
    <row r="31" spans="2:15">
      <c r="O31" s="81"/>
    </row>
    <row r="32" spans="2:15">
      <c r="O32" s="81"/>
    </row>
    <row r="33" spans="15:15">
      <c r="O33" s="81"/>
    </row>
    <row r="34" spans="15:15">
      <c r="O34" s="81"/>
    </row>
    <row r="35" spans="15:15">
      <c r="O35" s="81"/>
    </row>
    <row r="36" spans="15:15">
      <c r="O36" s="81"/>
    </row>
    <row r="37" spans="15:15">
      <c r="O37" s="81"/>
    </row>
    <row r="38" spans="15:15">
      <c r="O38" s="81"/>
    </row>
    <row r="39" spans="15:15">
      <c r="O39" s="81"/>
    </row>
    <row r="40" spans="15:15">
      <c r="O40" s="81"/>
    </row>
    <row r="41" spans="15:15">
      <c r="O41" s="81"/>
    </row>
    <row r="42" spans="15:15">
      <c r="O42" s="81"/>
    </row>
    <row r="43" spans="15:15">
      <c r="O43" s="81"/>
    </row>
    <row r="44" spans="15:15">
      <c r="O44" s="81"/>
    </row>
    <row r="45" spans="15:15">
      <c r="O45" s="81"/>
    </row>
    <row r="46" spans="15:15">
      <c r="O46" s="81"/>
    </row>
    <row r="47" spans="15:15">
      <c r="O47" s="81"/>
    </row>
    <row r="48" spans="15:15">
      <c r="O48" s="81"/>
    </row>
    <row r="49" spans="15:15">
      <c r="O49" s="81"/>
    </row>
    <row r="50" spans="15:15">
      <c r="O50" s="81"/>
    </row>
    <row r="51" spans="15:15">
      <c r="O51" s="81"/>
    </row>
    <row r="52" spans="15:15">
      <c r="O52" s="81"/>
    </row>
    <row r="53" spans="15:15">
      <c r="O53" s="81"/>
    </row>
    <row r="54" spans="15:15">
      <c r="O54" s="81"/>
    </row>
    <row r="55" spans="15:15">
      <c r="O55" s="81"/>
    </row>
    <row r="56" spans="15:15">
      <c r="O56" s="81"/>
    </row>
    <row r="57" spans="15:15">
      <c r="O57" s="81"/>
    </row>
  </sheetData>
  <mergeCells count="26">
    <mergeCell ref="D11:N11"/>
    <mergeCell ref="B2:N2"/>
    <mergeCell ref="B3:C3"/>
    <mergeCell ref="D3:N3"/>
    <mergeCell ref="B4:C4"/>
    <mergeCell ref="D4:N4"/>
    <mergeCell ref="D5:N5"/>
    <mergeCell ref="D6:N6"/>
    <mergeCell ref="D7:N7"/>
    <mergeCell ref="D8:N8"/>
    <mergeCell ref="D9:N9"/>
    <mergeCell ref="D10:N10"/>
    <mergeCell ref="D12:N12"/>
    <mergeCell ref="D13:N13"/>
    <mergeCell ref="D14:N14"/>
    <mergeCell ref="D15:N15"/>
    <mergeCell ref="D16:N16"/>
    <mergeCell ref="D24:N24"/>
    <mergeCell ref="D25:N25"/>
    <mergeCell ref="D22:N22"/>
    <mergeCell ref="D23:N23"/>
    <mergeCell ref="D17:N17"/>
    <mergeCell ref="D18:N18"/>
    <mergeCell ref="D19:N19"/>
    <mergeCell ref="D20:N20"/>
    <mergeCell ref="D21:N21"/>
  </mergeCells>
  <pageMargins left="0.17" right="0.17" top="0.22" bottom="0.33" header="0.17" footer="0.3"/>
  <pageSetup scale="90" fitToHeight="0" orientation="landscape" horizontalDpi="2400" verticalDpi="24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zoomScalePageLayoutView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35" sqref="M35"/>
    </sheetView>
  </sheetViews>
  <sheetFormatPr defaultColWidth="8.7109375" defaultRowHeight="15"/>
  <cols>
    <col min="1" max="1" width="15" style="206" customWidth="1"/>
    <col min="2" max="2" width="26.42578125" style="206" customWidth="1"/>
    <col min="3" max="3" width="10.5703125" style="141" customWidth="1"/>
    <col min="4" max="4" width="11" customWidth="1"/>
    <col min="5" max="5" width="10.5703125" style="141" customWidth="1"/>
    <col min="6" max="6" width="10.7109375" customWidth="1"/>
    <col min="7" max="7" width="11.28515625" bestFit="1" customWidth="1"/>
    <col min="8" max="8" width="11.7109375" customWidth="1"/>
    <col min="9" max="9" width="8.140625" customWidth="1"/>
    <col min="10" max="10" width="8.7109375" customWidth="1"/>
    <col min="11" max="12" width="12.7109375" bestFit="1" customWidth="1"/>
    <col min="13" max="13" width="14" bestFit="1" customWidth="1"/>
    <col min="14" max="14" width="13.85546875" customWidth="1"/>
  </cols>
  <sheetData>
    <row r="1" spans="1:14" s="6" customFormat="1">
      <c r="A1" s="38"/>
      <c r="B1" s="38"/>
      <c r="C1" s="273" t="s">
        <v>196</v>
      </c>
      <c r="D1" s="273"/>
      <c r="E1" s="274" t="s">
        <v>272</v>
      </c>
      <c r="F1" s="274"/>
    </row>
    <row r="2" spans="1:14" s="6" customFormat="1">
      <c r="A2" s="202" t="s">
        <v>74</v>
      </c>
      <c r="B2" s="202" t="s">
        <v>21</v>
      </c>
      <c r="C2" s="116" t="s">
        <v>22</v>
      </c>
      <c r="D2" s="16" t="s">
        <v>23</v>
      </c>
      <c r="E2" s="201" t="s">
        <v>24</v>
      </c>
      <c r="F2" s="16" t="s">
        <v>36</v>
      </c>
      <c r="G2" s="16" t="s">
        <v>25</v>
      </c>
      <c r="H2" s="16" t="s">
        <v>26</v>
      </c>
      <c r="I2" s="16" t="s">
        <v>40</v>
      </c>
      <c r="J2" s="16" t="s">
        <v>41</v>
      </c>
      <c r="K2" s="16" t="s">
        <v>27</v>
      </c>
      <c r="L2" s="16" t="s">
        <v>28</v>
      </c>
      <c r="M2" s="16" t="s">
        <v>14</v>
      </c>
      <c r="N2" s="16" t="s">
        <v>115</v>
      </c>
    </row>
    <row r="3" spans="1:14" s="6" customFormat="1" ht="15" customHeight="1">
      <c r="A3" s="117" t="s">
        <v>206</v>
      </c>
      <c r="B3" s="117" t="s">
        <v>160</v>
      </c>
      <c r="C3" s="197" t="s">
        <v>230</v>
      </c>
      <c r="D3" s="131">
        <v>33584</v>
      </c>
      <c r="E3" s="197" t="s">
        <v>251</v>
      </c>
      <c r="F3" s="131">
        <v>34948</v>
      </c>
      <c r="G3" s="119">
        <v>44291</v>
      </c>
      <c r="H3" s="207"/>
      <c r="I3" s="120">
        <v>12</v>
      </c>
      <c r="J3" s="120">
        <v>14</v>
      </c>
      <c r="K3" s="121">
        <f t="shared" ref="K3:K33" si="0">SUM(D3/26)*I3</f>
        <v>15500.307692307691</v>
      </c>
      <c r="L3" s="122">
        <f>SUM(F3/26)*J3</f>
        <v>18818.153846153848</v>
      </c>
      <c r="M3" s="122">
        <f>SUM(K3:L3)</f>
        <v>34318.461538461539</v>
      </c>
      <c r="N3" s="123">
        <f t="shared" ref="N3:N33" si="1">+M3-D3</f>
        <v>734.46153846153902</v>
      </c>
    </row>
    <row r="4" spans="1:14" s="6" customFormat="1" ht="15" customHeight="1">
      <c r="A4" s="223" t="s">
        <v>106</v>
      </c>
      <c r="B4" s="225" t="s">
        <v>87</v>
      </c>
      <c r="C4" s="138" t="s">
        <v>249</v>
      </c>
      <c r="D4" s="124">
        <v>10732</v>
      </c>
      <c r="E4" s="138" t="s">
        <v>252</v>
      </c>
      <c r="F4" s="124">
        <v>11168</v>
      </c>
      <c r="G4" s="119"/>
      <c r="H4" s="119"/>
      <c r="I4" s="229">
        <v>0</v>
      </c>
      <c r="J4" s="229">
        <v>26</v>
      </c>
      <c r="K4" s="121">
        <f t="shared" si="0"/>
        <v>0</v>
      </c>
      <c r="L4" s="122">
        <f>SUM(F4/26)*J4</f>
        <v>11168</v>
      </c>
      <c r="M4" s="122">
        <f>SUM(K4:L4)</f>
        <v>11168</v>
      </c>
      <c r="N4" s="123">
        <f t="shared" si="1"/>
        <v>436</v>
      </c>
    </row>
    <row r="5" spans="1:14" s="6" customFormat="1" ht="15" customHeight="1">
      <c r="A5" s="117" t="s">
        <v>226</v>
      </c>
      <c r="B5" s="117" t="s">
        <v>88</v>
      </c>
      <c r="C5" s="144" t="s">
        <v>239</v>
      </c>
      <c r="D5" s="125">
        <v>6644</v>
      </c>
      <c r="E5" s="144" t="s">
        <v>253</v>
      </c>
      <c r="F5" s="125">
        <v>6914</v>
      </c>
      <c r="G5" s="228">
        <v>44604</v>
      </c>
      <c r="H5" s="119"/>
      <c r="I5" s="229">
        <v>9</v>
      </c>
      <c r="J5" s="229">
        <v>17</v>
      </c>
      <c r="K5" s="121">
        <f t="shared" si="0"/>
        <v>2299.8461538461538</v>
      </c>
      <c r="L5" s="122">
        <f t="shared" ref="L5:L33" si="2">SUM(F5/26)*J5</f>
        <v>4520.6923076923076</v>
      </c>
      <c r="M5" s="122">
        <f t="shared" ref="M5:M33" si="3">SUM(K5:L5)</f>
        <v>6820.538461538461</v>
      </c>
      <c r="N5" s="123">
        <f t="shared" si="1"/>
        <v>176.53846153846098</v>
      </c>
    </row>
    <row r="6" spans="1:14" s="6" customFormat="1" ht="15" customHeight="1">
      <c r="A6" s="117" t="s">
        <v>89</v>
      </c>
      <c r="B6" s="117" t="s">
        <v>90</v>
      </c>
      <c r="C6" s="139" t="s">
        <v>197</v>
      </c>
      <c r="D6" s="124">
        <v>17403</v>
      </c>
      <c r="E6" s="139" t="s">
        <v>197</v>
      </c>
      <c r="F6" s="124">
        <v>17403</v>
      </c>
      <c r="G6" s="126" t="s">
        <v>205</v>
      </c>
      <c r="H6" s="126" t="s">
        <v>205</v>
      </c>
      <c r="I6" s="229">
        <v>26</v>
      </c>
      <c r="J6" s="229">
        <v>0</v>
      </c>
      <c r="K6" s="121">
        <f t="shared" si="0"/>
        <v>17403</v>
      </c>
      <c r="L6" s="122">
        <f t="shared" si="2"/>
        <v>0</v>
      </c>
      <c r="M6" s="122">
        <f t="shared" si="3"/>
        <v>17403</v>
      </c>
      <c r="N6" s="123">
        <f t="shared" si="1"/>
        <v>0</v>
      </c>
    </row>
    <row r="7" spans="1:14" s="6" customFormat="1" ht="15" customHeight="1">
      <c r="A7" s="203" t="s">
        <v>225</v>
      </c>
      <c r="B7" s="203" t="s">
        <v>91</v>
      </c>
      <c r="C7" s="169" t="s">
        <v>231</v>
      </c>
      <c r="D7" s="198">
        <v>11484</v>
      </c>
      <c r="E7" s="169" t="s">
        <v>254</v>
      </c>
      <c r="F7" s="198">
        <v>11951</v>
      </c>
      <c r="G7" s="228">
        <v>44441</v>
      </c>
      <c r="H7" s="171"/>
      <c r="I7" s="229">
        <v>0</v>
      </c>
      <c r="J7" s="229">
        <v>26</v>
      </c>
      <c r="K7" s="121">
        <f t="shared" si="0"/>
        <v>0</v>
      </c>
      <c r="L7" s="122">
        <f t="shared" si="2"/>
        <v>11951</v>
      </c>
      <c r="M7" s="122">
        <f t="shared" si="3"/>
        <v>11951</v>
      </c>
      <c r="N7" s="123">
        <f t="shared" si="1"/>
        <v>467</v>
      </c>
    </row>
    <row r="8" spans="1:14" s="36" customFormat="1" ht="15" customHeight="1">
      <c r="A8" s="225" t="s">
        <v>106</v>
      </c>
      <c r="B8" s="225" t="s">
        <v>117</v>
      </c>
      <c r="C8" s="169" t="s">
        <v>198</v>
      </c>
      <c r="D8" s="198">
        <v>14743</v>
      </c>
      <c r="E8" s="169" t="s">
        <v>255</v>
      </c>
      <c r="F8" s="198">
        <v>15039</v>
      </c>
      <c r="G8" s="127">
        <v>44470</v>
      </c>
      <c r="H8" s="127"/>
      <c r="I8" s="229">
        <v>0</v>
      </c>
      <c r="J8" s="229">
        <v>26</v>
      </c>
      <c r="K8" s="128">
        <f t="shared" si="0"/>
        <v>0</v>
      </c>
      <c r="L8" s="129">
        <f t="shared" si="2"/>
        <v>15039</v>
      </c>
      <c r="M8" s="129">
        <f t="shared" si="3"/>
        <v>15039</v>
      </c>
      <c r="N8" s="130">
        <f t="shared" si="1"/>
        <v>296</v>
      </c>
    </row>
    <row r="9" spans="1:14" s="36" customFormat="1" ht="15" customHeight="1">
      <c r="A9" s="117" t="s">
        <v>92</v>
      </c>
      <c r="B9" s="117" t="s">
        <v>93</v>
      </c>
      <c r="C9" s="145" t="s">
        <v>233</v>
      </c>
      <c r="D9" s="224">
        <v>7487</v>
      </c>
      <c r="E9" s="145" t="s">
        <v>256</v>
      </c>
      <c r="F9" s="224">
        <v>7791</v>
      </c>
      <c r="G9" s="127">
        <v>44751</v>
      </c>
      <c r="H9" s="127"/>
      <c r="I9" s="229">
        <v>21</v>
      </c>
      <c r="J9" s="229">
        <v>5</v>
      </c>
      <c r="K9" s="128">
        <f t="shared" si="0"/>
        <v>6047.1923076923076</v>
      </c>
      <c r="L9" s="129">
        <f t="shared" si="2"/>
        <v>1498.2692307692307</v>
      </c>
      <c r="M9" s="129">
        <f t="shared" si="3"/>
        <v>7545.4615384615381</v>
      </c>
      <c r="N9" s="130">
        <f t="shared" si="1"/>
        <v>58.461538461538112</v>
      </c>
    </row>
    <row r="10" spans="1:14" s="6" customFormat="1" ht="15" customHeight="1">
      <c r="A10" s="117" t="s">
        <v>94</v>
      </c>
      <c r="B10" s="117" t="s">
        <v>95</v>
      </c>
      <c r="C10" s="145" t="s">
        <v>235</v>
      </c>
      <c r="D10" s="118">
        <v>7966</v>
      </c>
      <c r="E10" s="145" t="s">
        <v>257</v>
      </c>
      <c r="F10" s="118">
        <v>8290</v>
      </c>
      <c r="G10" s="119">
        <v>44470</v>
      </c>
      <c r="H10" s="119"/>
      <c r="I10" s="229">
        <v>0</v>
      </c>
      <c r="J10" s="229">
        <v>26</v>
      </c>
      <c r="K10" s="121">
        <f t="shared" si="0"/>
        <v>0</v>
      </c>
      <c r="L10" s="122">
        <f t="shared" si="2"/>
        <v>8290</v>
      </c>
      <c r="M10" s="122">
        <f t="shared" si="3"/>
        <v>8290</v>
      </c>
      <c r="N10" s="123">
        <f t="shared" si="1"/>
        <v>324</v>
      </c>
    </row>
    <row r="11" spans="1:14" s="6" customFormat="1" ht="15" customHeight="1">
      <c r="A11" s="117" t="s">
        <v>116</v>
      </c>
      <c r="B11" s="117" t="s">
        <v>96</v>
      </c>
      <c r="C11" s="145"/>
      <c r="D11" s="118">
        <v>2153</v>
      </c>
      <c r="E11" s="145"/>
      <c r="F11" s="118"/>
      <c r="G11" s="119"/>
      <c r="H11" s="119"/>
      <c r="I11" s="229">
        <v>0</v>
      </c>
      <c r="J11" s="229">
        <v>26</v>
      </c>
      <c r="K11" s="121">
        <f t="shared" si="0"/>
        <v>0</v>
      </c>
      <c r="L11" s="122">
        <f t="shared" si="2"/>
        <v>0</v>
      </c>
      <c r="M11" s="122">
        <v>2153</v>
      </c>
      <c r="N11" s="123">
        <f t="shared" si="1"/>
        <v>0</v>
      </c>
    </row>
    <row r="12" spans="1:14" s="6" customFormat="1" ht="15" customHeight="1">
      <c r="A12" s="117" t="s">
        <v>97</v>
      </c>
      <c r="B12" s="117" t="s">
        <v>98</v>
      </c>
      <c r="C12" s="145" t="s">
        <v>232</v>
      </c>
      <c r="D12" s="118">
        <v>8200</v>
      </c>
      <c r="E12" s="145" t="s">
        <v>258</v>
      </c>
      <c r="F12" s="118">
        <v>8533</v>
      </c>
      <c r="G12" s="119">
        <v>44780</v>
      </c>
      <c r="H12" s="119"/>
      <c r="I12" s="229">
        <v>2</v>
      </c>
      <c r="J12" s="229">
        <v>24</v>
      </c>
      <c r="K12" s="121">
        <f t="shared" si="0"/>
        <v>630.76923076923072</v>
      </c>
      <c r="L12" s="122">
        <f t="shared" si="2"/>
        <v>7876.6153846153848</v>
      </c>
      <c r="M12" s="122">
        <f t="shared" si="3"/>
        <v>8507.3846153846152</v>
      </c>
      <c r="N12" s="123">
        <f t="shared" si="1"/>
        <v>307.38461538461524</v>
      </c>
    </row>
    <row r="13" spans="1:14" s="6" customFormat="1" ht="15" customHeight="1">
      <c r="A13" s="117" t="s">
        <v>223</v>
      </c>
      <c r="B13" s="117" t="s">
        <v>98</v>
      </c>
      <c r="C13" s="226" t="s">
        <v>240</v>
      </c>
      <c r="D13" s="131">
        <v>6023</v>
      </c>
      <c r="E13" s="226" t="s">
        <v>259</v>
      </c>
      <c r="F13" s="131">
        <v>6268</v>
      </c>
      <c r="G13" s="227">
        <v>44483</v>
      </c>
      <c r="H13" s="119"/>
      <c r="I13" s="229">
        <v>1</v>
      </c>
      <c r="J13" s="229">
        <v>25</v>
      </c>
      <c r="K13" s="121">
        <f t="shared" si="0"/>
        <v>231.65384615384616</v>
      </c>
      <c r="L13" s="122">
        <f t="shared" si="2"/>
        <v>6026.9230769230762</v>
      </c>
      <c r="M13" s="122">
        <f t="shared" si="3"/>
        <v>6258.576923076922</v>
      </c>
      <c r="N13" s="123">
        <f t="shared" si="1"/>
        <v>235.57692307692196</v>
      </c>
    </row>
    <row r="14" spans="1:14" s="6" customFormat="1" ht="15" customHeight="1">
      <c r="A14" s="117" t="s">
        <v>224</v>
      </c>
      <c r="B14" s="117" t="s">
        <v>99</v>
      </c>
      <c r="C14" s="226" t="s">
        <v>241</v>
      </c>
      <c r="D14" s="118">
        <v>5463</v>
      </c>
      <c r="E14" s="226" t="s">
        <v>260</v>
      </c>
      <c r="F14" s="118">
        <v>5685</v>
      </c>
      <c r="G14" s="227">
        <v>44490</v>
      </c>
      <c r="H14" s="119"/>
      <c r="I14" s="229">
        <v>2</v>
      </c>
      <c r="J14" s="229">
        <v>24</v>
      </c>
      <c r="K14" s="121">
        <f t="shared" si="0"/>
        <v>420.23076923076923</v>
      </c>
      <c r="L14" s="122">
        <f t="shared" si="2"/>
        <v>5247.6923076923076</v>
      </c>
      <c r="M14" s="122">
        <f t="shared" si="3"/>
        <v>5667.9230769230771</v>
      </c>
      <c r="N14" s="123">
        <f t="shared" si="1"/>
        <v>204.92307692307713</v>
      </c>
    </row>
    <row r="15" spans="1:14" ht="15" customHeight="1">
      <c r="A15" s="117" t="s">
        <v>100</v>
      </c>
      <c r="B15" s="117" t="s">
        <v>99</v>
      </c>
      <c r="C15" s="146" t="s">
        <v>237</v>
      </c>
      <c r="D15" s="131">
        <v>7076</v>
      </c>
      <c r="E15" s="146" t="s">
        <v>261</v>
      </c>
      <c r="F15" s="131">
        <v>7363</v>
      </c>
      <c r="G15" s="119">
        <v>44683</v>
      </c>
      <c r="H15" s="132"/>
      <c r="I15" s="229">
        <v>9</v>
      </c>
      <c r="J15" s="229">
        <v>17</v>
      </c>
      <c r="K15" s="121">
        <f t="shared" si="0"/>
        <v>2449.3846153846152</v>
      </c>
      <c r="L15" s="122">
        <f t="shared" si="2"/>
        <v>4814.2692307692305</v>
      </c>
      <c r="M15" s="122">
        <f t="shared" si="3"/>
        <v>7263.6538461538457</v>
      </c>
      <c r="N15" s="123">
        <f t="shared" si="1"/>
        <v>187.65384615384573</v>
      </c>
    </row>
    <row r="16" spans="1:14" ht="15" customHeight="1">
      <c r="A16" s="168" t="s">
        <v>102</v>
      </c>
      <c r="B16" s="168" t="s">
        <v>101</v>
      </c>
      <c r="C16" s="139" t="s">
        <v>238</v>
      </c>
      <c r="D16" s="124">
        <v>8051</v>
      </c>
      <c r="E16" s="139" t="s">
        <v>262</v>
      </c>
      <c r="F16" s="124">
        <v>8377</v>
      </c>
      <c r="G16" s="119">
        <v>44743</v>
      </c>
      <c r="H16" s="119"/>
      <c r="I16" s="229">
        <v>4</v>
      </c>
      <c r="J16" s="229">
        <v>22</v>
      </c>
      <c r="K16" s="121">
        <f t="shared" si="0"/>
        <v>1238.6153846153845</v>
      </c>
      <c r="L16" s="122">
        <f t="shared" si="2"/>
        <v>7088.2307692307686</v>
      </c>
      <c r="M16" s="122">
        <f t="shared" si="3"/>
        <v>8326.8461538461524</v>
      </c>
      <c r="N16" s="123">
        <f t="shared" si="1"/>
        <v>275.84615384615245</v>
      </c>
    </row>
    <row r="17" spans="1:14" ht="15" customHeight="1">
      <c r="A17" s="117" t="s">
        <v>103</v>
      </c>
      <c r="B17" s="117" t="s">
        <v>101</v>
      </c>
      <c r="C17" s="169" t="s">
        <v>242</v>
      </c>
      <c r="D17" s="170">
        <v>7660</v>
      </c>
      <c r="E17" s="169" t="s">
        <v>263</v>
      </c>
      <c r="F17" s="170">
        <v>7971</v>
      </c>
      <c r="G17" s="119">
        <v>44553</v>
      </c>
      <c r="H17" s="119"/>
      <c r="I17" s="133">
        <v>21</v>
      </c>
      <c r="J17" s="133">
        <v>5</v>
      </c>
      <c r="K17" s="121">
        <f t="shared" si="0"/>
        <v>6186.9230769230771</v>
      </c>
      <c r="L17" s="122">
        <f t="shared" si="2"/>
        <v>1532.8846153846155</v>
      </c>
      <c r="M17" s="122">
        <f t="shared" si="3"/>
        <v>7719.8076923076924</v>
      </c>
      <c r="N17" s="123">
        <f t="shared" si="1"/>
        <v>59.807692307692378</v>
      </c>
    </row>
    <row r="18" spans="1:14" ht="15" customHeight="1">
      <c r="A18" s="117" t="s">
        <v>104</v>
      </c>
      <c r="B18" s="117" t="s">
        <v>101</v>
      </c>
      <c r="C18" s="139" t="s">
        <v>243</v>
      </c>
      <c r="D18" s="124">
        <v>6598</v>
      </c>
      <c r="E18" s="139" t="s">
        <v>264</v>
      </c>
      <c r="F18" s="124">
        <v>6866</v>
      </c>
      <c r="G18" s="119">
        <v>44463</v>
      </c>
      <c r="H18" s="119"/>
      <c r="I18" s="133">
        <v>24</v>
      </c>
      <c r="J18" s="133">
        <v>2</v>
      </c>
      <c r="K18" s="121">
        <f t="shared" si="0"/>
        <v>6090.461538461539</v>
      </c>
      <c r="L18" s="122">
        <f t="shared" si="2"/>
        <v>528.15384615384619</v>
      </c>
      <c r="M18" s="122">
        <f t="shared" si="3"/>
        <v>6618.6153846153848</v>
      </c>
      <c r="N18" s="123">
        <f t="shared" si="1"/>
        <v>20.615384615384755</v>
      </c>
    </row>
    <row r="19" spans="1:14" ht="15" customHeight="1">
      <c r="A19" s="117" t="s">
        <v>227</v>
      </c>
      <c r="B19" s="117" t="s">
        <v>101</v>
      </c>
      <c r="C19" s="139" t="s">
        <v>244</v>
      </c>
      <c r="D19" s="135">
        <v>5973</v>
      </c>
      <c r="E19" s="139" t="s">
        <v>265</v>
      </c>
      <c r="F19" s="135">
        <v>6215</v>
      </c>
      <c r="G19" s="227">
        <v>44490</v>
      </c>
      <c r="H19" s="132"/>
      <c r="I19" s="133">
        <v>1</v>
      </c>
      <c r="J19" s="133">
        <v>25</v>
      </c>
      <c r="K19" s="121">
        <f t="shared" si="0"/>
        <v>229.73076923076923</v>
      </c>
      <c r="L19" s="122">
        <f t="shared" si="2"/>
        <v>5975.961538461539</v>
      </c>
      <c r="M19" s="122">
        <f t="shared" si="3"/>
        <v>6205.6923076923085</v>
      </c>
      <c r="N19" s="123">
        <f t="shared" si="1"/>
        <v>232.69230769230853</v>
      </c>
    </row>
    <row r="20" spans="1:14" ht="15" customHeight="1">
      <c r="A20" s="168" t="s">
        <v>106</v>
      </c>
      <c r="B20" s="168" t="s">
        <v>101</v>
      </c>
      <c r="C20" s="139" t="s">
        <v>244</v>
      </c>
      <c r="D20" s="135">
        <v>5973</v>
      </c>
      <c r="E20" s="139" t="s">
        <v>265</v>
      </c>
      <c r="F20" s="135">
        <v>6215</v>
      </c>
      <c r="G20" s="119"/>
      <c r="H20" s="132"/>
      <c r="I20" s="133">
        <v>1</v>
      </c>
      <c r="J20" s="133">
        <v>25</v>
      </c>
      <c r="K20" s="121">
        <f t="shared" si="0"/>
        <v>229.73076923076923</v>
      </c>
      <c r="L20" s="122">
        <f t="shared" si="2"/>
        <v>5975.961538461539</v>
      </c>
      <c r="M20" s="122">
        <f t="shared" si="3"/>
        <v>6205.6923076923085</v>
      </c>
      <c r="N20" s="123">
        <f t="shared" si="1"/>
        <v>232.69230769230853</v>
      </c>
    </row>
    <row r="21" spans="1:14" ht="15" customHeight="1">
      <c r="A21" s="117" t="s">
        <v>194</v>
      </c>
      <c r="B21" s="117" t="s">
        <v>105</v>
      </c>
      <c r="C21" s="139"/>
      <c r="D21" s="135">
        <v>6805</v>
      </c>
      <c r="E21" s="139"/>
      <c r="F21" s="135"/>
      <c r="G21" s="119"/>
      <c r="H21" s="132"/>
      <c r="I21" s="133">
        <v>0</v>
      </c>
      <c r="J21" s="133">
        <v>26</v>
      </c>
      <c r="K21" s="121">
        <f t="shared" si="0"/>
        <v>0</v>
      </c>
      <c r="L21" s="122">
        <f t="shared" si="2"/>
        <v>0</v>
      </c>
      <c r="M21" s="122">
        <v>6805</v>
      </c>
      <c r="N21" s="123">
        <f t="shared" si="1"/>
        <v>0</v>
      </c>
    </row>
    <row r="22" spans="1:14" ht="15" customHeight="1">
      <c r="A22" s="225" t="s">
        <v>106</v>
      </c>
      <c r="B22" s="225" t="s">
        <v>156</v>
      </c>
      <c r="C22" s="139" t="s">
        <v>236</v>
      </c>
      <c r="D22" s="131">
        <v>21743</v>
      </c>
      <c r="E22" s="139" t="s">
        <v>266</v>
      </c>
      <c r="F22" s="131">
        <v>21743</v>
      </c>
      <c r="G22" s="119"/>
      <c r="H22" s="132"/>
      <c r="I22" s="133">
        <v>0</v>
      </c>
      <c r="J22" s="133">
        <v>26</v>
      </c>
      <c r="K22" s="121">
        <f t="shared" si="0"/>
        <v>0</v>
      </c>
      <c r="L22" s="122">
        <f t="shared" si="2"/>
        <v>21743</v>
      </c>
      <c r="M22" s="122">
        <f t="shared" si="3"/>
        <v>21743</v>
      </c>
      <c r="N22" s="123">
        <f t="shared" si="1"/>
        <v>0</v>
      </c>
    </row>
    <row r="23" spans="1:14" ht="15" customHeight="1">
      <c r="A23" s="195" t="s">
        <v>228</v>
      </c>
      <c r="B23" s="195" t="s">
        <v>107</v>
      </c>
      <c r="C23" s="139" t="s">
        <v>245</v>
      </c>
      <c r="D23" s="135">
        <v>21314</v>
      </c>
      <c r="E23" s="139" t="s">
        <v>267</v>
      </c>
      <c r="F23" s="135">
        <v>22180</v>
      </c>
      <c r="G23" s="227">
        <v>44504</v>
      </c>
      <c r="H23" s="132"/>
      <c r="I23" s="133">
        <v>0</v>
      </c>
      <c r="J23" s="133">
        <v>26</v>
      </c>
      <c r="K23" s="121">
        <f t="shared" si="0"/>
        <v>0</v>
      </c>
      <c r="L23" s="122">
        <f t="shared" si="2"/>
        <v>22180</v>
      </c>
      <c r="M23" s="122">
        <f t="shared" si="3"/>
        <v>22180</v>
      </c>
      <c r="N23" s="123">
        <f t="shared" si="1"/>
        <v>866</v>
      </c>
    </row>
    <row r="24" spans="1:14" s="6" customFormat="1" ht="15" customHeight="1">
      <c r="A24" s="225" t="s">
        <v>106</v>
      </c>
      <c r="B24" s="223" t="s">
        <v>107</v>
      </c>
      <c r="C24" s="139" t="s">
        <v>245</v>
      </c>
      <c r="D24" s="135">
        <v>21314</v>
      </c>
      <c r="E24" s="139" t="s">
        <v>267</v>
      </c>
      <c r="F24" s="135">
        <v>21314</v>
      </c>
      <c r="G24" s="119">
        <v>43251</v>
      </c>
      <c r="H24" s="132"/>
      <c r="I24" s="133">
        <v>8</v>
      </c>
      <c r="J24" s="133">
        <v>18</v>
      </c>
      <c r="K24" s="121">
        <f t="shared" si="0"/>
        <v>6558.1538461538457</v>
      </c>
      <c r="L24" s="122">
        <f t="shared" si="2"/>
        <v>14755.846153846152</v>
      </c>
      <c r="M24" s="122">
        <f t="shared" si="3"/>
        <v>21314</v>
      </c>
      <c r="N24" s="123">
        <f t="shared" si="1"/>
        <v>0</v>
      </c>
    </row>
    <row r="25" spans="1:14" s="6" customFormat="1" ht="15" customHeight="1">
      <c r="A25" s="195" t="s">
        <v>246</v>
      </c>
      <c r="B25" s="195"/>
      <c r="C25" s="139"/>
      <c r="D25" s="135">
        <v>4890</v>
      </c>
      <c r="E25" s="139"/>
      <c r="F25" s="135"/>
      <c r="G25" s="119"/>
      <c r="H25" s="132"/>
      <c r="I25" s="133">
        <v>0</v>
      </c>
      <c r="J25" s="133">
        <v>26</v>
      </c>
      <c r="K25" s="121">
        <f t="shared" si="0"/>
        <v>0</v>
      </c>
      <c r="L25" s="122">
        <f t="shared" si="2"/>
        <v>0</v>
      </c>
      <c r="M25" s="122">
        <v>4890</v>
      </c>
      <c r="N25" s="123">
        <f t="shared" si="1"/>
        <v>0</v>
      </c>
    </row>
    <row r="26" spans="1:14" s="6" customFormat="1" ht="15" customHeight="1">
      <c r="A26" s="195" t="s">
        <v>108</v>
      </c>
      <c r="B26" s="195" t="s">
        <v>114</v>
      </c>
      <c r="C26" s="139" t="s">
        <v>201</v>
      </c>
      <c r="D26" s="135">
        <v>24448</v>
      </c>
      <c r="E26" s="139" t="s">
        <v>201</v>
      </c>
      <c r="F26" s="135">
        <v>24448</v>
      </c>
      <c r="G26" s="119">
        <v>44743</v>
      </c>
      <c r="H26" s="134" t="s">
        <v>205</v>
      </c>
      <c r="I26" s="133">
        <v>16</v>
      </c>
      <c r="J26" s="133">
        <v>10</v>
      </c>
      <c r="K26" s="121">
        <f t="shared" si="0"/>
        <v>15044.923076923076</v>
      </c>
      <c r="L26" s="122">
        <f t="shared" si="2"/>
        <v>9403.076923076922</v>
      </c>
      <c r="M26" s="122">
        <f t="shared" si="3"/>
        <v>24448</v>
      </c>
      <c r="N26" s="123">
        <f t="shared" si="1"/>
        <v>0</v>
      </c>
    </row>
    <row r="27" spans="1:14" s="36" customFormat="1" ht="15" customHeight="1">
      <c r="A27" s="223" t="s">
        <v>106</v>
      </c>
      <c r="B27" s="223" t="s">
        <v>250</v>
      </c>
      <c r="C27" s="139" t="s">
        <v>199</v>
      </c>
      <c r="D27" s="147">
        <v>20482</v>
      </c>
      <c r="E27" s="139" t="s">
        <v>245</v>
      </c>
      <c r="F27" s="147">
        <v>20482</v>
      </c>
      <c r="G27" s="127">
        <v>44105</v>
      </c>
      <c r="H27" s="136"/>
      <c r="I27" s="137">
        <v>0</v>
      </c>
      <c r="J27" s="137">
        <v>26</v>
      </c>
      <c r="K27" s="128">
        <f t="shared" si="0"/>
        <v>0</v>
      </c>
      <c r="L27" s="129">
        <f t="shared" si="2"/>
        <v>20482</v>
      </c>
      <c r="M27" s="129">
        <f t="shared" si="3"/>
        <v>20482</v>
      </c>
      <c r="N27" s="130">
        <f t="shared" si="1"/>
        <v>0</v>
      </c>
    </row>
    <row r="28" spans="1:14" s="6" customFormat="1" ht="15" customHeight="1">
      <c r="A28" s="195" t="s">
        <v>109</v>
      </c>
      <c r="B28" s="195" t="s">
        <v>195</v>
      </c>
      <c r="C28" s="139" t="s">
        <v>200</v>
      </c>
      <c r="D28" s="135">
        <v>27871</v>
      </c>
      <c r="E28" s="139" t="s">
        <v>200</v>
      </c>
      <c r="F28" s="135">
        <v>27871</v>
      </c>
      <c r="G28" s="232" t="s">
        <v>205</v>
      </c>
      <c r="H28" s="134" t="s">
        <v>205</v>
      </c>
      <c r="I28" s="133">
        <v>26</v>
      </c>
      <c r="J28" s="133">
        <v>0</v>
      </c>
      <c r="K28" s="121">
        <f t="shared" si="0"/>
        <v>27871.000000000004</v>
      </c>
      <c r="L28" s="122">
        <f t="shared" si="2"/>
        <v>0</v>
      </c>
      <c r="M28" s="122">
        <f t="shared" si="3"/>
        <v>27871.000000000004</v>
      </c>
      <c r="N28" s="123">
        <f t="shared" si="1"/>
        <v>0</v>
      </c>
    </row>
    <row r="29" spans="1:14" s="6" customFormat="1" ht="15" customHeight="1">
      <c r="A29" s="195" t="s">
        <v>110</v>
      </c>
      <c r="B29" s="195" t="s">
        <v>113</v>
      </c>
      <c r="C29" s="139" t="s">
        <v>201</v>
      </c>
      <c r="D29" s="135">
        <v>24448</v>
      </c>
      <c r="E29" s="139" t="s">
        <v>201</v>
      </c>
      <c r="F29" s="135">
        <v>24448</v>
      </c>
      <c r="G29" s="232" t="s">
        <v>205</v>
      </c>
      <c r="H29" s="119" t="s">
        <v>205</v>
      </c>
      <c r="I29" s="133">
        <v>26</v>
      </c>
      <c r="J29" s="133">
        <v>0</v>
      </c>
      <c r="K29" s="121">
        <f t="shared" si="0"/>
        <v>24448</v>
      </c>
      <c r="L29" s="122">
        <f t="shared" si="2"/>
        <v>0</v>
      </c>
      <c r="M29" s="122">
        <f t="shared" si="3"/>
        <v>24448</v>
      </c>
      <c r="N29" s="123">
        <f t="shared" si="1"/>
        <v>0</v>
      </c>
    </row>
    <row r="30" spans="1:14" s="6" customFormat="1" ht="15" customHeight="1">
      <c r="A30" s="223" t="s">
        <v>106</v>
      </c>
      <c r="B30" s="223" t="s">
        <v>159</v>
      </c>
      <c r="C30" s="144" t="s">
        <v>234</v>
      </c>
      <c r="D30" s="208">
        <v>6924</v>
      </c>
      <c r="E30" s="144" t="s">
        <v>268</v>
      </c>
      <c r="F30" s="208">
        <v>6924</v>
      </c>
      <c r="G30" s="119">
        <v>44105</v>
      </c>
      <c r="H30" s="132"/>
      <c r="I30" s="133">
        <v>0</v>
      </c>
      <c r="J30" s="133">
        <v>26</v>
      </c>
      <c r="K30" s="121">
        <f t="shared" si="0"/>
        <v>0</v>
      </c>
      <c r="L30" s="122">
        <f t="shared" si="2"/>
        <v>6924</v>
      </c>
      <c r="M30" s="122">
        <f t="shared" si="3"/>
        <v>6924</v>
      </c>
      <c r="N30" s="123">
        <f t="shared" si="1"/>
        <v>0</v>
      </c>
    </row>
    <row r="31" spans="1:14" s="6" customFormat="1" ht="15" customHeight="1">
      <c r="A31" s="195" t="s">
        <v>157</v>
      </c>
      <c r="B31" s="195" t="s">
        <v>158</v>
      </c>
      <c r="C31" s="139" t="s">
        <v>229</v>
      </c>
      <c r="D31" s="135">
        <v>13689</v>
      </c>
      <c r="E31" s="139" t="s">
        <v>269</v>
      </c>
      <c r="F31" s="135">
        <v>14245</v>
      </c>
      <c r="G31" s="119">
        <v>44617</v>
      </c>
      <c r="H31" s="132"/>
      <c r="I31" s="133">
        <v>9</v>
      </c>
      <c r="J31" s="133">
        <v>17</v>
      </c>
      <c r="K31" s="121">
        <f t="shared" si="0"/>
        <v>4738.5</v>
      </c>
      <c r="L31" s="122">
        <f t="shared" si="2"/>
        <v>9314.038461538461</v>
      </c>
      <c r="M31" s="122">
        <f t="shared" si="3"/>
        <v>14052.538461538461</v>
      </c>
      <c r="N31" s="123">
        <f t="shared" si="1"/>
        <v>363.53846153846098</v>
      </c>
    </row>
    <row r="32" spans="1:14" s="6" customFormat="1" ht="15" customHeight="1">
      <c r="A32" s="195" t="s">
        <v>111</v>
      </c>
      <c r="B32" s="195" t="s">
        <v>112</v>
      </c>
      <c r="C32" s="139" t="s">
        <v>247</v>
      </c>
      <c r="D32" s="134">
        <v>7637</v>
      </c>
      <c r="E32" s="139" t="s">
        <v>270</v>
      </c>
      <c r="F32" s="134">
        <v>7947</v>
      </c>
      <c r="G32" s="119">
        <v>44816</v>
      </c>
      <c r="H32" s="132"/>
      <c r="I32" s="133">
        <v>24</v>
      </c>
      <c r="J32" s="133">
        <v>2</v>
      </c>
      <c r="K32" s="121">
        <f t="shared" si="0"/>
        <v>7049.538461538461</v>
      </c>
      <c r="L32" s="122">
        <f t="shared" si="2"/>
        <v>611.30769230769226</v>
      </c>
      <c r="M32" s="122">
        <f t="shared" si="3"/>
        <v>7660.8461538461534</v>
      </c>
      <c r="N32" s="123">
        <f t="shared" si="1"/>
        <v>23.846153846153356</v>
      </c>
    </row>
    <row r="33" spans="1:14" s="6" customFormat="1" ht="15" customHeight="1">
      <c r="A33" s="223" t="s">
        <v>106</v>
      </c>
      <c r="B33" s="223" t="s">
        <v>161</v>
      </c>
      <c r="C33" s="139" t="s">
        <v>248</v>
      </c>
      <c r="D33" s="134">
        <v>13826</v>
      </c>
      <c r="E33" s="139" t="s">
        <v>271</v>
      </c>
      <c r="F33" s="134">
        <v>14245</v>
      </c>
      <c r="G33" s="119">
        <v>44105</v>
      </c>
      <c r="H33" s="132"/>
      <c r="I33" s="133">
        <v>0</v>
      </c>
      <c r="J33" s="133">
        <v>26</v>
      </c>
      <c r="K33" s="121">
        <f t="shared" si="0"/>
        <v>0</v>
      </c>
      <c r="L33" s="122">
        <f t="shared" si="2"/>
        <v>14245</v>
      </c>
      <c r="M33" s="122">
        <f t="shared" si="3"/>
        <v>14245</v>
      </c>
      <c r="N33" s="123">
        <f t="shared" si="1"/>
        <v>419</v>
      </c>
    </row>
    <row r="34" spans="1:14" ht="15.75" thickBot="1">
      <c r="A34" s="204" t="s">
        <v>46</v>
      </c>
      <c r="B34" s="205"/>
      <c r="C34" s="140"/>
      <c r="D34" s="142">
        <f>SUM(D3:D33)</f>
        <v>388604</v>
      </c>
      <c r="E34" s="143"/>
      <c r="F34" s="142">
        <f>SUM(F3:F33)</f>
        <v>382844</v>
      </c>
      <c r="G34" s="142"/>
      <c r="H34" s="142"/>
      <c r="I34" s="142"/>
      <c r="J34" s="142"/>
      <c r="K34" s="142">
        <f>SUM(K3:K33)</f>
        <v>144667.96153846153</v>
      </c>
      <c r="L34" s="142">
        <f>SUM(L3:L33)</f>
        <v>236010.07692307691</v>
      </c>
      <c r="M34" s="142">
        <f>SUM(M3:M33)</f>
        <v>394526.03846153838</v>
      </c>
      <c r="N34" s="142">
        <f>SUM(N3:N33)</f>
        <v>5922.0384615384592</v>
      </c>
    </row>
    <row r="35" spans="1:14" ht="25.5" customHeight="1" thickTop="1"/>
  </sheetData>
  <mergeCells count="2">
    <mergeCell ref="C1:D1"/>
    <mergeCell ref="E1:F1"/>
  </mergeCells>
  <pageMargins left="0.31" right="0.18" top="0.25" bottom="0" header="0.3" footer="0.3"/>
  <pageSetup paperSize="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120" zoomScaleNormal="120" zoomScalePageLayoutView="120" workbookViewId="0">
      <pane ySplit="1" topLeftCell="A29" activePane="bottomLeft" state="frozen"/>
      <selection pane="bottomLeft" activeCell="B33" sqref="B33"/>
    </sheetView>
  </sheetViews>
  <sheetFormatPr defaultColWidth="8.7109375" defaultRowHeight="15"/>
  <cols>
    <col min="1" max="1" width="22.28515625" style="38" customWidth="1"/>
    <col min="2" max="2" width="13.140625" style="6" customWidth="1"/>
    <col min="3" max="3" width="12.7109375" style="6" customWidth="1"/>
    <col min="4" max="4" width="16.28515625" style="6" customWidth="1"/>
    <col min="5" max="5" width="14.42578125" style="6" customWidth="1"/>
    <col min="6" max="6" width="11.7109375" style="6" bestFit="1" customWidth="1"/>
    <col min="7" max="7" width="12.7109375" bestFit="1" customWidth="1"/>
  </cols>
  <sheetData>
    <row r="1" spans="1:7">
      <c r="A1" s="209" t="s">
        <v>63</v>
      </c>
      <c r="B1" s="53" t="s">
        <v>30</v>
      </c>
      <c r="C1" s="54" t="s">
        <v>11</v>
      </c>
      <c r="D1" s="55" t="s">
        <v>13</v>
      </c>
      <c r="E1" s="55" t="s">
        <v>71</v>
      </c>
      <c r="F1" s="54" t="s">
        <v>12</v>
      </c>
      <c r="G1" s="54" t="s">
        <v>14</v>
      </c>
    </row>
    <row r="2" spans="1:7">
      <c r="A2" s="108" t="str">
        <f>'3.Pay Level'!A3</f>
        <v>Tioti B. Teburea</v>
      </c>
      <c r="B2" s="109">
        <f>IF(('3.Pay Level'!M3*0.075)&gt;=2100,2100,'3.Pay Level'!M3*0.075)</f>
        <v>2100</v>
      </c>
      <c r="C2" s="110">
        <f>'3.Pay Level'!M3*0.03</f>
        <v>1029.5538461538461</v>
      </c>
      <c r="D2" s="109">
        <v>778.44</v>
      </c>
      <c r="E2" s="111">
        <v>538.72</v>
      </c>
      <c r="F2" s="112"/>
      <c r="G2" s="109">
        <f t="shared" ref="G2:G32" si="0">SUM(B2:F2)</f>
        <v>4446.7138461538461</v>
      </c>
    </row>
    <row r="3" spans="1:7">
      <c r="A3" s="108" t="str">
        <f>'3.Pay Level'!A4</f>
        <v>Vacant-in progress</v>
      </c>
      <c r="B3" s="109">
        <f>IF(('3.Pay Level'!M4*0.075)&gt;=2100,2100,'3.Pay Level'!M4*0.075)</f>
        <v>837.6</v>
      </c>
      <c r="C3" s="110">
        <f>'3.Pay Level'!M4*0.03</f>
        <v>335.03999999999996</v>
      </c>
      <c r="D3" s="109">
        <v>518.96</v>
      </c>
      <c r="E3" s="111"/>
      <c r="F3" s="112"/>
      <c r="G3" s="109">
        <f t="shared" si="0"/>
        <v>1691.6</v>
      </c>
    </row>
    <row r="4" spans="1:7">
      <c r="A4" s="108" t="str">
        <f>'3.Pay Level'!A5</f>
        <v>Felisa L. Tmag</v>
      </c>
      <c r="B4" s="109">
        <f>IF(('3.Pay Level'!M5*0.075)&gt;=2100,2100,'3.Pay Level'!M5*0.075)</f>
        <v>511.54038461538454</v>
      </c>
      <c r="C4" s="110">
        <f>'3.Pay Level'!M5*0.03</f>
        <v>204.61615384615382</v>
      </c>
      <c r="D4" s="111">
        <v>259.48</v>
      </c>
      <c r="E4" s="111">
        <v>107.91</v>
      </c>
      <c r="F4" s="111"/>
      <c r="G4" s="109">
        <f t="shared" si="0"/>
        <v>1083.5465384615384</v>
      </c>
    </row>
    <row r="5" spans="1:7">
      <c r="A5" s="108" t="str">
        <f>'3.Pay Level'!A6</f>
        <v>P. Ken</v>
      </c>
      <c r="B5" s="109">
        <f>IF(('3.Pay Level'!M6*0.075)&gt;=2100,2100,'3.Pay Level'!M6*0.075)</f>
        <v>1305.2249999999999</v>
      </c>
      <c r="C5" s="110">
        <f>'3.Pay Level'!M6*0.03</f>
        <v>522.09</v>
      </c>
      <c r="D5" s="109">
        <v>522</v>
      </c>
      <c r="E5" s="111"/>
      <c r="F5" s="112"/>
      <c r="G5" s="109">
        <f t="shared" si="0"/>
        <v>2349.3150000000001</v>
      </c>
    </row>
    <row r="6" spans="1:7">
      <c r="A6" s="108" t="str">
        <f>'3.Pay Level'!A7</f>
        <v>V. D. Ken</v>
      </c>
      <c r="B6" s="109">
        <f>IF(('3.Pay Level'!M7*0.075)&gt;=2100,2100,'3.Pay Level'!M7*0.075)</f>
        <v>896.32499999999993</v>
      </c>
      <c r="C6" s="110">
        <f>'3.Pay Level'!M7*0.03</f>
        <v>358.53</v>
      </c>
      <c r="D6" s="109">
        <v>259.48</v>
      </c>
      <c r="E6" s="111">
        <v>107.91</v>
      </c>
      <c r="F6" s="112"/>
      <c r="G6" s="109">
        <f t="shared" si="0"/>
        <v>1622.2450000000001</v>
      </c>
    </row>
    <row r="7" spans="1:7">
      <c r="A7" s="108" t="str">
        <f>'3.Pay Level'!A8</f>
        <v>Vacant-in progress</v>
      </c>
      <c r="B7" s="109">
        <f>IF(('3.Pay Level'!M8*0.075)&gt;=2100,2100,'3.Pay Level'!M8*0.075)</f>
        <v>1127.925</v>
      </c>
      <c r="C7" s="110">
        <f>'3.Pay Level'!M8*0.03</f>
        <v>451.16999999999996</v>
      </c>
      <c r="D7" s="109">
        <v>259.48</v>
      </c>
      <c r="E7" s="111">
        <v>107.91</v>
      </c>
      <c r="F7" s="112"/>
      <c r="G7" s="109">
        <f t="shared" si="0"/>
        <v>1946.4849999999999</v>
      </c>
    </row>
    <row r="8" spans="1:7">
      <c r="A8" s="108" t="str">
        <f>'3.Pay Level'!A9</f>
        <v>V. Talimelib</v>
      </c>
      <c r="B8" s="109">
        <f>IF(('3.Pay Level'!M9*0.075)&gt;=2100,2100,'3.Pay Level'!M9*0.075)</f>
        <v>565.90961538461534</v>
      </c>
      <c r="C8" s="110">
        <f>'3.Pay Level'!M9*0.03</f>
        <v>226.36384615384614</v>
      </c>
      <c r="D8" s="109">
        <v>778.44</v>
      </c>
      <c r="E8" s="111"/>
      <c r="F8" s="112"/>
      <c r="G8" s="109">
        <f t="shared" si="0"/>
        <v>1570.7134615384616</v>
      </c>
    </row>
    <row r="9" spans="1:7">
      <c r="A9" s="108" t="str">
        <f>'3.Pay Level'!A10</f>
        <v>M. Leemed</v>
      </c>
      <c r="B9" s="109">
        <f>IF(('3.Pay Level'!M10*0.075)&gt;=2100,2100,'3.Pay Level'!M10*0.075)</f>
        <v>621.75</v>
      </c>
      <c r="C9" s="110">
        <f>'3.Pay Level'!M10*0.03</f>
        <v>248.7</v>
      </c>
      <c r="D9" s="113">
        <v>518.96</v>
      </c>
      <c r="E9" s="111"/>
      <c r="F9" s="112"/>
      <c r="G9" s="109">
        <f t="shared" si="0"/>
        <v>1389.41</v>
      </c>
    </row>
    <row r="10" spans="1:7">
      <c r="A10" s="108" t="str">
        <f>'3.Pay Level'!A11</f>
        <v>15% Night Differential</v>
      </c>
      <c r="B10" s="109">
        <f>IF(('3.Pay Level'!M11*0.075)&gt;=2100,2100,'3.Pay Level'!M11*0.075)</f>
        <v>161.47499999999999</v>
      </c>
      <c r="C10" s="110">
        <f>'3.Pay Level'!M11*0.03</f>
        <v>64.59</v>
      </c>
      <c r="D10" s="113"/>
      <c r="E10" s="111">
        <f>SUM(('3.Pay Level'!M11*2)*0.00038)*26</f>
        <v>42.543280000000003</v>
      </c>
      <c r="F10" s="112"/>
      <c r="G10" s="109">
        <f t="shared" si="0"/>
        <v>268.60827999999998</v>
      </c>
    </row>
    <row r="11" spans="1:7">
      <c r="A11" s="108" t="str">
        <f>'3.Pay Level'!A12</f>
        <v>F. Lubumad</v>
      </c>
      <c r="B11" s="109">
        <f>IF(('3.Pay Level'!M12*0.075)&gt;=2100,2100,'3.Pay Level'!M12*0.075)</f>
        <v>638.05384615384617</v>
      </c>
      <c r="C11" s="110">
        <f>'3.Pay Level'!M12*0.03</f>
        <v>255.22153846153844</v>
      </c>
      <c r="D11" s="113">
        <v>778.44</v>
      </c>
      <c r="E11" s="111"/>
      <c r="F11" s="112"/>
      <c r="G11" s="109">
        <f t="shared" si="0"/>
        <v>1671.7153846153847</v>
      </c>
    </row>
    <row r="12" spans="1:7">
      <c r="A12" s="108" t="str">
        <f>'3.Pay Level'!A13</f>
        <v>L. Rus</v>
      </c>
      <c r="B12" s="109">
        <f>IF(('3.Pay Level'!M13*0.075)&gt;=2100,2100,'3.Pay Level'!M13*0.075)</f>
        <v>469.39326923076914</v>
      </c>
      <c r="C12" s="110">
        <f>'3.Pay Level'!M13*0.03</f>
        <v>187.75730769230765</v>
      </c>
      <c r="D12" s="109">
        <v>259.48</v>
      </c>
      <c r="E12" s="111"/>
      <c r="F12" s="112"/>
      <c r="G12" s="109">
        <f t="shared" si="0"/>
        <v>916.63057692307677</v>
      </c>
    </row>
    <row r="13" spans="1:7">
      <c r="A13" s="108" t="str">
        <f>'3.Pay Level'!A14</f>
        <v>D. M. Ribthin</v>
      </c>
      <c r="B13" s="109">
        <f>IF(('3.Pay Level'!M14*0.075)&gt;=2100,2100,'3.Pay Level'!M14*0.075)</f>
        <v>425.09423076923076</v>
      </c>
      <c r="C13" s="110">
        <f>'3.Pay Level'!M14*0.03</f>
        <v>170.03769230769231</v>
      </c>
      <c r="D13" s="109">
        <v>259.48</v>
      </c>
      <c r="E13" s="111">
        <v>107.91</v>
      </c>
      <c r="F13" s="112"/>
      <c r="G13" s="109">
        <f t="shared" si="0"/>
        <v>962.52192307692303</v>
      </c>
    </row>
    <row r="14" spans="1:7">
      <c r="A14" s="108" t="str">
        <f>'3.Pay Level'!A15</f>
        <v>H. Ruerungun</v>
      </c>
      <c r="B14" s="109">
        <f>IF(('3.Pay Level'!M15*0.075)&gt;=2100,2100,'3.Pay Level'!M15*0.075)</f>
        <v>544.77403846153845</v>
      </c>
      <c r="C14" s="110">
        <f>'3.Pay Level'!M15*0.03</f>
        <v>217.90961538461536</v>
      </c>
      <c r="D14" s="113">
        <v>1089.92</v>
      </c>
      <c r="E14" s="111"/>
      <c r="F14" s="112"/>
      <c r="G14" s="109">
        <f t="shared" si="0"/>
        <v>1852.603653846154</v>
      </c>
    </row>
    <row r="15" spans="1:7">
      <c r="A15" s="108" t="str">
        <f>'3.Pay Level'!A16</f>
        <v>J. Berry</v>
      </c>
      <c r="B15" s="109">
        <f>IF(('3.Pay Level'!M16*0.075)&gt;=2100,2100,'3.Pay Level'!M16*0.075)</f>
        <v>624.51346153846146</v>
      </c>
      <c r="C15" s="110">
        <f>'3.Pay Level'!M16*0.03</f>
        <v>249.80538461538455</v>
      </c>
      <c r="D15" s="113">
        <v>518.96</v>
      </c>
      <c r="E15" s="111"/>
      <c r="F15" s="112"/>
      <c r="G15" s="109">
        <f t="shared" si="0"/>
        <v>1393.2788461538462</v>
      </c>
    </row>
    <row r="16" spans="1:7">
      <c r="A16" s="108" t="str">
        <f>'3.Pay Level'!A17</f>
        <v>B. Spour</v>
      </c>
      <c r="B16" s="109">
        <f>IF(('3.Pay Level'!M17*0.075)&gt;=2100,2100,'3.Pay Level'!M17*0.075)</f>
        <v>578.98557692307691</v>
      </c>
      <c r="C16" s="110">
        <f>'3.Pay Level'!M17*0.03</f>
        <v>231.59423076923076</v>
      </c>
      <c r="D16" s="113"/>
      <c r="E16" s="111"/>
      <c r="F16" s="112"/>
      <c r="G16" s="109">
        <f t="shared" si="0"/>
        <v>810.57980769230767</v>
      </c>
    </row>
    <row r="17" spans="1:7">
      <c r="A17" s="196" t="str">
        <f>'3.Pay Level'!A18</f>
        <v>R. Yarofelug</v>
      </c>
      <c r="B17" s="109">
        <f>IF(('3.Pay Level'!M18*0.075)&gt;=2100,2100,'3.Pay Level'!M18*0.075)</f>
        <v>496.39615384615382</v>
      </c>
      <c r="C17" s="110">
        <f>'3.Pay Level'!M18*0.03</f>
        <v>198.55846153846153</v>
      </c>
      <c r="D17" s="113"/>
      <c r="E17" s="111"/>
      <c r="F17" s="112"/>
      <c r="G17" s="109">
        <f t="shared" si="0"/>
        <v>694.95461538461541</v>
      </c>
    </row>
    <row r="18" spans="1:7">
      <c r="A18" s="108" t="str">
        <f>'3.Pay Level'!A19</f>
        <v>J. Kugumdag</v>
      </c>
      <c r="B18" s="109">
        <f>IF(('3.Pay Level'!M19*0.075)&gt;=2100,2100,'3.Pay Level'!M19*0.075)</f>
        <v>465.42692307692312</v>
      </c>
      <c r="C18" s="110">
        <f>'3.Pay Level'!M19*0.03</f>
        <v>186.17076923076925</v>
      </c>
      <c r="D18" s="113">
        <v>259.48</v>
      </c>
      <c r="E18" s="111">
        <f>SUM(('3.Pay Level'!M19*2)*0.00038)*26</f>
        <v>122.62448000000003</v>
      </c>
      <c r="F18" s="112"/>
      <c r="G18" s="109">
        <f t="shared" si="0"/>
        <v>1033.7021723076923</v>
      </c>
    </row>
    <row r="19" spans="1:7">
      <c r="A19" s="108" t="str">
        <f>'3.Pay Level'!A20</f>
        <v>Vacant-in progress</v>
      </c>
      <c r="B19" s="109">
        <f>IF(('3.Pay Level'!M20*0.075)&gt;=2100,2100,'3.Pay Level'!M20*0.075)</f>
        <v>465.42692307692312</v>
      </c>
      <c r="C19" s="110">
        <f>'3.Pay Level'!M20*0.03</f>
        <v>186.17076923076925</v>
      </c>
      <c r="D19" s="109">
        <v>259.48</v>
      </c>
      <c r="E19" s="111">
        <v>107.91</v>
      </c>
      <c r="F19" s="112"/>
      <c r="G19" s="109">
        <f t="shared" si="0"/>
        <v>1018.9876923076923</v>
      </c>
    </row>
    <row r="20" spans="1:7">
      <c r="A20" s="108" t="str">
        <f>'3.Pay Level'!A21</f>
        <v>15% Night Dif</v>
      </c>
      <c r="B20" s="109">
        <f>IF(('3.Pay Level'!M21*0.075)&gt;=2100,2100,'3.Pay Level'!M21*0.075)</f>
        <v>510.375</v>
      </c>
      <c r="C20" s="110">
        <f>'3.Pay Level'!M21*0.03</f>
        <v>204.15</v>
      </c>
      <c r="D20" s="109"/>
      <c r="E20" s="111"/>
      <c r="F20" s="112"/>
      <c r="G20" s="109">
        <f t="shared" si="0"/>
        <v>714.52499999999998</v>
      </c>
    </row>
    <row r="21" spans="1:7">
      <c r="A21" s="108" t="str">
        <f>'3.Pay Level'!A22</f>
        <v>Vacant-in progress</v>
      </c>
      <c r="B21" s="109">
        <f>IF(('3.Pay Level'!M22*0.075)&gt;=2100,2100,'3.Pay Level'!M22*0.075)</f>
        <v>1630.7249999999999</v>
      </c>
      <c r="C21" s="110">
        <f>'3.Pay Level'!M22*0.03</f>
        <v>652.29</v>
      </c>
      <c r="D21" s="109">
        <v>259.48</v>
      </c>
      <c r="E21" s="111"/>
      <c r="F21" s="112"/>
      <c r="G21" s="109">
        <f t="shared" si="0"/>
        <v>2542.4949999999999</v>
      </c>
    </row>
    <row r="22" spans="1:7">
      <c r="A22" s="108" t="str">
        <f>'3.Pay Level'!A23</f>
        <v>T. Igeral</v>
      </c>
      <c r="B22" s="109">
        <f>IF(('3.Pay Level'!M23*0.075)&gt;=2100,2100,'3.Pay Level'!M23*0.075)</f>
        <v>1663.5</v>
      </c>
      <c r="C22" s="110">
        <f>'3.Pay Level'!M23*0.03</f>
        <v>665.4</v>
      </c>
      <c r="D22" s="109">
        <v>259.48</v>
      </c>
      <c r="E22" s="111">
        <v>107.91</v>
      </c>
      <c r="F22" s="112">
        <v>7200</v>
      </c>
      <c r="G22" s="109">
        <f t="shared" si="0"/>
        <v>9896.2900000000009</v>
      </c>
    </row>
    <row r="23" spans="1:7">
      <c r="A23" s="108" t="str">
        <f>'3.Pay Level'!A24</f>
        <v>Vacant-in progress</v>
      </c>
      <c r="B23" s="109">
        <f>IF(('3.Pay Level'!M24*0.075)&gt;=2100,2100,'3.Pay Level'!M24*0.075)</f>
        <v>1598.55</v>
      </c>
      <c r="C23" s="110">
        <f>'3.Pay Level'!M24*0.03</f>
        <v>639.41999999999996</v>
      </c>
      <c r="D23" s="109">
        <v>259.48</v>
      </c>
      <c r="E23" s="111">
        <v>107.91</v>
      </c>
      <c r="F23" s="112"/>
      <c r="G23" s="109">
        <f t="shared" si="0"/>
        <v>2605.3599999999997</v>
      </c>
    </row>
    <row r="24" spans="1:7" ht="24">
      <c r="A24" s="108" t="str">
        <f>'3.Pay Level'!A25</f>
        <v>20% Acting Compensation (Alvin E Sinem)</v>
      </c>
      <c r="B24" s="109">
        <f>IF(('3.Pay Level'!M25*0.075)&gt;=2100,2100,'3.Pay Level'!M25*0.075)</f>
        <v>366.75</v>
      </c>
      <c r="C24" s="110">
        <f>'3.Pay Level'!M25*0.03</f>
        <v>146.69999999999999</v>
      </c>
      <c r="D24" s="113"/>
      <c r="E24" s="111"/>
      <c r="F24" s="112"/>
      <c r="G24" s="109">
        <f t="shared" si="0"/>
        <v>513.45000000000005</v>
      </c>
    </row>
    <row r="25" spans="1:7">
      <c r="A25" s="108" t="str">
        <f>'3.Pay Level'!A26</f>
        <v>M. Mailuw</v>
      </c>
      <c r="B25" s="109">
        <f>IF(('3.Pay Level'!M26*0.075)&gt;=2100,2100,'3.Pay Level'!M26*0.075)</f>
        <v>1833.6</v>
      </c>
      <c r="C25" s="110">
        <f>'3.Pay Level'!M26*0.03</f>
        <v>733.43999999999994</v>
      </c>
      <c r="D25" s="113">
        <v>1037.92</v>
      </c>
      <c r="E25" s="111"/>
      <c r="F25" s="112"/>
      <c r="G25" s="109">
        <f t="shared" si="0"/>
        <v>3604.96</v>
      </c>
    </row>
    <row r="26" spans="1:7">
      <c r="A26" s="108" t="str">
        <f>'3.Pay Level'!A27</f>
        <v>Vacant-in progress</v>
      </c>
      <c r="B26" s="109">
        <f>IF(('3.Pay Level'!M27*0.075)&gt;=2100,2100,'3.Pay Level'!M27*0.075)</f>
        <v>1536.1499999999999</v>
      </c>
      <c r="C26" s="110">
        <f>'3.Pay Level'!M27*0.03</f>
        <v>614.45999999999992</v>
      </c>
      <c r="D26" s="109">
        <v>259.48</v>
      </c>
      <c r="E26" s="111">
        <v>107.91</v>
      </c>
      <c r="F26" s="112">
        <v>7200</v>
      </c>
      <c r="G26" s="109">
        <f t="shared" si="0"/>
        <v>9718</v>
      </c>
    </row>
    <row r="27" spans="1:7">
      <c r="A27" s="108" t="str">
        <f>'3.Pay Level'!A28</f>
        <v>J. Falmed</v>
      </c>
      <c r="B27" s="109">
        <f>IF(('3.Pay Level'!M28*0.075)&gt;=2100,2100,'3.Pay Level'!M28*0.075)</f>
        <v>2090.3250000000003</v>
      </c>
      <c r="C27" s="110">
        <f>'3.Pay Level'!M28*0.03</f>
        <v>836.13000000000011</v>
      </c>
      <c r="D27" s="113">
        <v>518.96</v>
      </c>
      <c r="E27" s="111"/>
      <c r="F27" s="112"/>
      <c r="G27" s="109">
        <f t="shared" si="0"/>
        <v>3445.4150000000004</v>
      </c>
    </row>
    <row r="28" spans="1:7">
      <c r="A28" s="108" t="str">
        <f>'3.Pay Level'!A29</f>
        <v>A. Sinem</v>
      </c>
      <c r="B28" s="109">
        <f>IF(('3.Pay Level'!M29*0.075)&gt;=2100,2100,'3.Pay Level'!M29*0.075)</f>
        <v>1833.6</v>
      </c>
      <c r="C28" s="110">
        <f>'3.Pay Level'!M29*0.03</f>
        <v>733.43999999999994</v>
      </c>
      <c r="D28" s="113">
        <v>1037.92</v>
      </c>
      <c r="E28" s="111">
        <v>461.6</v>
      </c>
      <c r="F28" s="112"/>
      <c r="G28" s="109">
        <f t="shared" si="0"/>
        <v>4066.56</v>
      </c>
    </row>
    <row r="29" spans="1:7">
      <c r="A29" s="108" t="str">
        <f>'3.Pay Level'!A30</f>
        <v>Vacant-in progress</v>
      </c>
      <c r="B29" s="109">
        <f>IF(('3.Pay Level'!M30*0.075)&gt;=2100,2100,'3.Pay Level'!M30*0.075)</f>
        <v>519.29999999999995</v>
      </c>
      <c r="C29" s="110">
        <f>'3.Pay Level'!M30*0.03</f>
        <v>207.72</v>
      </c>
      <c r="D29" s="109">
        <v>259.48</v>
      </c>
      <c r="E29" s="111">
        <v>107.91</v>
      </c>
      <c r="F29" s="112">
        <v>7200</v>
      </c>
      <c r="G29" s="109">
        <f t="shared" si="0"/>
        <v>8294.41</v>
      </c>
    </row>
    <row r="30" spans="1:7">
      <c r="A30" s="108" t="str">
        <f>'3.Pay Level'!A31</f>
        <v>J. Sinem</v>
      </c>
      <c r="B30" s="109">
        <f>IF(('3.Pay Level'!M31*0.075)&gt;=2100,2100,'3.Pay Level'!M31*0.075)</f>
        <v>1053.9403846153846</v>
      </c>
      <c r="C30" s="110">
        <f>'3.Pay Level'!M31*0.03</f>
        <v>421.57615384615383</v>
      </c>
      <c r="D30" s="109"/>
      <c r="E30" s="111">
        <v>240.5</v>
      </c>
      <c r="F30" s="112"/>
      <c r="G30" s="109">
        <f t="shared" si="0"/>
        <v>1716.0165384615384</v>
      </c>
    </row>
    <row r="31" spans="1:7">
      <c r="A31" s="108" t="str">
        <f>'3.Pay Level'!A32</f>
        <v>R. Yaisolug</v>
      </c>
      <c r="B31" s="109">
        <f>IF(('3.Pay Level'!M32*0.075)&gt;=2100,2100,'3.Pay Level'!M32*0.075)</f>
        <v>574.56346153846152</v>
      </c>
      <c r="C31" s="110">
        <f>'3.Pay Level'!M32*0.03</f>
        <v>229.82538461538459</v>
      </c>
      <c r="D31" s="113"/>
      <c r="E31" s="111"/>
      <c r="F31" s="112"/>
      <c r="G31" s="109">
        <f t="shared" si="0"/>
        <v>804.38884615384609</v>
      </c>
    </row>
    <row r="32" spans="1:7">
      <c r="A32" s="108" t="str">
        <f>'3.Pay Level'!A33</f>
        <v>Vacant-in progress</v>
      </c>
      <c r="B32" s="109">
        <f>IF(('3.Pay Level'!M33*0.075)&gt;=2100,2100,'3.Pay Level'!M33*0.075)</f>
        <v>1068.375</v>
      </c>
      <c r="C32" s="110">
        <f>'3.Pay Level'!M33*0.03</f>
        <v>427.34999999999997</v>
      </c>
      <c r="D32" s="113"/>
      <c r="E32" s="111">
        <f>SUM(('3.Pay Level'!M33*2)*0.00038)*26</f>
        <v>281.4812</v>
      </c>
      <c r="F32" s="112"/>
      <c r="G32" s="109">
        <f t="shared" si="0"/>
        <v>1777.2061999999999</v>
      </c>
    </row>
    <row r="33" spans="1:7" ht="15.75" thickBot="1">
      <c r="A33" s="114"/>
      <c r="B33" s="115">
        <f t="shared" ref="B33:G33" si="1">SUM(B2:B32)</f>
        <v>29115.568269230767</v>
      </c>
      <c r="C33" s="115">
        <f t="shared" si="1"/>
        <v>11835.781153846152</v>
      </c>
      <c r="D33" s="115">
        <f t="shared" si="1"/>
        <v>11212.679999999998</v>
      </c>
      <c r="E33" s="115">
        <f t="shared" si="1"/>
        <v>2658.6589600000002</v>
      </c>
      <c r="F33" s="115">
        <f t="shared" si="1"/>
        <v>21600</v>
      </c>
      <c r="G33" s="115">
        <f t="shared" si="1"/>
        <v>76422.688383076922</v>
      </c>
    </row>
    <row r="34" spans="1:7" ht="15.75" thickTop="1"/>
    <row r="36" spans="1:7">
      <c r="A36" s="210" t="s">
        <v>55</v>
      </c>
    </row>
    <row r="37" spans="1:7">
      <c r="A37" s="38" t="s">
        <v>70</v>
      </c>
      <c r="E37" s="61"/>
      <c r="F37" s="28"/>
    </row>
    <row r="38" spans="1:7">
      <c r="A38" s="38" t="s">
        <v>53</v>
      </c>
    </row>
    <row r="39" spans="1:7">
      <c r="A39" s="38" t="s">
        <v>204</v>
      </c>
    </row>
    <row r="40" spans="1:7">
      <c r="A40" s="38" t="s">
        <v>58</v>
      </c>
    </row>
  </sheetData>
  <dataConsolidate/>
  <pageMargins left="0.7" right="0.7" top="0.75" bottom="0.75" header="0.3" footer="0.3"/>
  <pageSetup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0"/>
  <sheetViews>
    <sheetView zoomScale="110" zoomScaleNormal="110" zoomScalePageLayoutView="110" workbookViewId="0">
      <pane xSplit="1" ySplit="3" topLeftCell="B79" activePane="bottomRight" state="frozenSplit"/>
      <selection pane="topRight" activeCell="B1" sqref="B1"/>
      <selection pane="bottomLeft" activeCell="A4" sqref="A4"/>
      <selection pane="bottomRight" activeCell="F88" sqref="F88"/>
    </sheetView>
  </sheetViews>
  <sheetFormatPr defaultColWidth="8.7109375" defaultRowHeight="15"/>
  <cols>
    <col min="1" max="1" width="28.28515625" style="6" customWidth="1"/>
    <col min="2" max="2" width="14" style="6" customWidth="1"/>
    <col min="3" max="3" width="17.28515625" style="6" customWidth="1"/>
    <col min="4" max="4" width="14" style="6" customWidth="1"/>
    <col min="5" max="5" width="8.7109375" style="6" customWidth="1"/>
    <col min="6" max="6" width="12.7109375" style="87" customWidth="1"/>
    <col min="7" max="7" width="8.7109375" style="6" customWidth="1"/>
    <col min="8" max="8" width="12.7109375" style="87" customWidth="1"/>
    <col min="9" max="9" width="8.7109375" style="6" customWidth="1"/>
    <col min="10" max="10" width="12.7109375" style="87" customWidth="1"/>
    <col min="11" max="11" width="8.7109375" style="6" customWidth="1"/>
    <col min="12" max="12" width="12.7109375" style="87" customWidth="1"/>
    <col min="13" max="13" width="8.7109375" style="6" customWidth="1"/>
    <col min="14" max="14" width="12.7109375" style="87" customWidth="1"/>
    <col min="15" max="15" width="8.7109375" style="6" customWidth="1"/>
    <col min="16" max="16" width="13.42578125" style="87" customWidth="1"/>
    <col min="17" max="17" width="8.7109375" style="6" customWidth="1"/>
    <col min="18" max="18" width="13.7109375" style="87" customWidth="1"/>
    <col min="19" max="19" width="8.7109375" style="6" customWidth="1"/>
    <col min="20" max="28" width="12.7109375" style="87" customWidth="1"/>
    <col min="29" max="29" width="8.7109375" style="6" customWidth="1"/>
    <col min="30" max="30" width="14.28515625" style="87" customWidth="1"/>
    <col min="31" max="31" width="14" style="87" customWidth="1"/>
    <col min="32" max="32" width="10.7109375" style="6" customWidth="1"/>
    <col min="33" max="33" width="12.7109375" style="6" customWidth="1"/>
    <col min="34" max="34" width="10.42578125" style="11" customWidth="1"/>
    <col min="35" max="35" width="14.5703125" style="6" customWidth="1"/>
    <col min="36" max="36" width="8.7109375" style="6" customWidth="1"/>
    <col min="37" max="37" width="12.7109375" style="6" bestFit="1" customWidth="1"/>
    <col min="38" max="38" width="8.7109375" style="6" customWidth="1"/>
    <col min="39" max="39" width="12.7109375" style="6" bestFit="1" customWidth="1"/>
    <col min="40" max="40" width="8.7109375" style="6" customWidth="1"/>
    <col min="41" max="41" width="12.7109375" style="6" bestFit="1" customWidth="1"/>
    <col min="42" max="42" width="8.7109375" style="6" customWidth="1"/>
    <col min="43" max="43" width="12.7109375" style="6" bestFit="1" customWidth="1"/>
    <col min="44" max="44" width="9.7109375" style="6" bestFit="1" customWidth="1"/>
    <col min="45" max="45" width="14" style="6" bestFit="1" customWidth="1"/>
    <col min="46" max="48" width="8.7109375" style="6"/>
  </cols>
  <sheetData>
    <row r="1" spans="1:48" ht="15.75">
      <c r="A1" s="10" t="s">
        <v>0</v>
      </c>
      <c r="B1" s="7"/>
      <c r="C1" s="7"/>
      <c r="D1" s="8"/>
      <c r="E1" s="275" t="s">
        <v>80</v>
      </c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7"/>
      <c r="Q1" s="275" t="s">
        <v>81</v>
      </c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7"/>
      <c r="AC1" s="8"/>
      <c r="AD1" s="92"/>
      <c r="AE1" s="92"/>
      <c r="AG1" s="11"/>
    </row>
    <row r="2" spans="1:48">
      <c r="A2" s="12"/>
      <c r="B2" s="13"/>
      <c r="C2" s="14" t="s">
        <v>19</v>
      </c>
      <c r="D2" s="62"/>
      <c r="E2" s="97" t="s">
        <v>2</v>
      </c>
      <c r="F2" s="63">
        <v>1.1000000000000001</v>
      </c>
      <c r="G2" s="64" t="s">
        <v>2</v>
      </c>
      <c r="H2" s="63">
        <v>1.2</v>
      </c>
      <c r="I2" s="64" t="s">
        <v>2</v>
      </c>
      <c r="J2" s="63">
        <v>1.3</v>
      </c>
      <c r="K2" s="64" t="s">
        <v>2</v>
      </c>
      <c r="L2" s="63">
        <v>2.1</v>
      </c>
      <c r="M2" s="64" t="s">
        <v>2</v>
      </c>
      <c r="N2" s="63">
        <v>3.1</v>
      </c>
      <c r="O2" s="64" t="s">
        <v>2</v>
      </c>
      <c r="P2" s="96">
        <v>3.2</v>
      </c>
      <c r="Q2" s="64" t="s">
        <v>2</v>
      </c>
      <c r="R2" s="63">
        <v>3.3</v>
      </c>
      <c r="S2" s="64" t="s">
        <v>2</v>
      </c>
      <c r="T2" s="63">
        <v>4.0999999999999996</v>
      </c>
      <c r="U2" s="99" t="s">
        <v>2</v>
      </c>
      <c r="V2" s="99">
        <v>4.2</v>
      </c>
      <c r="W2" s="99" t="s">
        <v>2</v>
      </c>
      <c r="X2" s="99">
        <v>4.3</v>
      </c>
      <c r="Y2" s="99" t="s">
        <v>2</v>
      </c>
      <c r="Z2" s="99">
        <v>4.4000000000000004</v>
      </c>
      <c r="AA2" s="99" t="s">
        <v>2</v>
      </c>
      <c r="AB2" s="63">
        <v>4.5</v>
      </c>
      <c r="AC2" s="65" t="s">
        <v>14</v>
      </c>
      <c r="AD2" s="66"/>
      <c r="AE2" s="6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48">
      <c r="A3" s="17" t="s">
        <v>43</v>
      </c>
      <c r="B3" s="18" t="s">
        <v>37</v>
      </c>
      <c r="C3" s="19" t="s">
        <v>57</v>
      </c>
      <c r="D3" s="67" t="s">
        <v>20</v>
      </c>
      <c r="E3" s="68" t="s">
        <v>44</v>
      </c>
      <c r="F3" s="69" t="s">
        <v>45</v>
      </c>
      <c r="G3" s="68" t="s">
        <v>44</v>
      </c>
      <c r="H3" s="69" t="s">
        <v>45</v>
      </c>
      <c r="I3" s="68" t="s">
        <v>44</v>
      </c>
      <c r="J3" s="69" t="s">
        <v>45</v>
      </c>
      <c r="K3" s="68" t="s">
        <v>44</v>
      </c>
      <c r="L3" s="69" t="s">
        <v>45</v>
      </c>
      <c r="M3" s="68" t="s">
        <v>44</v>
      </c>
      <c r="N3" s="69" t="s">
        <v>45</v>
      </c>
      <c r="O3" s="68" t="s">
        <v>44</v>
      </c>
      <c r="P3" s="69" t="s">
        <v>45</v>
      </c>
      <c r="Q3" s="68" t="s">
        <v>44</v>
      </c>
      <c r="R3" s="69" t="s">
        <v>45</v>
      </c>
      <c r="S3" s="68" t="s">
        <v>44</v>
      </c>
      <c r="T3" s="69" t="s">
        <v>45</v>
      </c>
      <c r="U3" s="68" t="s">
        <v>44</v>
      </c>
      <c r="V3" s="69" t="s">
        <v>45</v>
      </c>
      <c r="W3" s="68" t="s">
        <v>44</v>
      </c>
      <c r="X3" s="69" t="s">
        <v>45</v>
      </c>
      <c r="Y3" s="68" t="s">
        <v>44</v>
      </c>
      <c r="Z3" s="69" t="s">
        <v>45</v>
      </c>
      <c r="AA3" s="68" t="s">
        <v>44</v>
      </c>
      <c r="AB3" s="69" t="s">
        <v>45</v>
      </c>
      <c r="AC3" s="70" t="s">
        <v>44</v>
      </c>
      <c r="AD3" s="71" t="s">
        <v>45</v>
      </c>
      <c r="AE3" s="6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</row>
    <row r="4" spans="1:48">
      <c r="A4" s="211" t="str">
        <f>'3.Pay Level'!A3</f>
        <v>Tioti B. Teburea</v>
      </c>
      <c r="B4" s="94">
        <f>'3.Pay Level'!D3</f>
        <v>33584</v>
      </c>
      <c r="C4" s="155">
        <f>'3.Pay Level'!M3</f>
        <v>34318.461538461539</v>
      </c>
      <c r="D4" s="21">
        <f>'4.Fringe_Benefits'!G2+C4</f>
        <v>38765.175384615388</v>
      </c>
      <c r="E4" s="72">
        <v>15</v>
      </c>
      <c r="F4" s="75">
        <f t="shared" ref="F4:F18" si="0">E4*D4/100</f>
        <v>5814.7763076923075</v>
      </c>
      <c r="G4" s="72">
        <v>15</v>
      </c>
      <c r="H4" s="75">
        <f>G4*D4/100</f>
        <v>5814.7763076923075</v>
      </c>
      <c r="I4" s="72">
        <v>15</v>
      </c>
      <c r="J4" s="75">
        <f>I4*D4/100</f>
        <v>5814.7763076923075</v>
      </c>
      <c r="K4" s="72">
        <v>20</v>
      </c>
      <c r="L4" s="75">
        <f>K4*D4/100</f>
        <v>7753.0350769230772</v>
      </c>
      <c r="M4" s="72">
        <v>20</v>
      </c>
      <c r="N4" s="75">
        <f>M4*D4/100</f>
        <v>7753.0350769230772</v>
      </c>
      <c r="O4" s="72">
        <v>2</v>
      </c>
      <c r="P4" s="75">
        <f>O4*D4/100</f>
        <v>775.30350769230779</v>
      </c>
      <c r="Q4" s="72">
        <v>3</v>
      </c>
      <c r="R4" s="75">
        <f>Q4*D4/100</f>
        <v>1162.9552615384616</v>
      </c>
      <c r="S4" s="72">
        <v>4</v>
      </c>
      <c r="T4" s="75">
        <f>S4*D4/100</f>
        <v>1550.6070153846156</v>
      </c>
      <c r="U4" s="72">
        <v>2</v>
      </c>
      <c r="V4" s="75">
        <f>U4*D4/100</f>
        <v>775.30350769230779</v>
      </c>
      <c r="W4" s="72">
        <v>2</v>
      </c>
      <c r="X4" s="75">
        <f>W4*D4/100</f>
        <v>775.30350769230779</v>
      </c>
      <c r="Y4" s="105">
        <v>1</v>
      </c>
      <c r="Z4" s="75">
        <f>Y4*D4/100</f>
        <v>387.65175384615389</v>
      </c>
      <c r="AA4" s="105">
        <v>1</v>
      </c>
      <c r="AB4" s="75">
        <f>AA4*D4/100</f>
        <v>387.65175384615389</v>
      </c>
      <c r="AC4" s="95">
        <f>Q4+S4+U4+W4+Y4+AA4+O4+M4+K4+I4+G4+E4</f>
        <v>100</v>
      </c>
      <c r="AD4" s="74">
        <f t="shared" ref="AD4:AD34" si="1">AC4*D4/100</f>
        <v>38765.175384615388</v>
      </c>
      <c r="AE4" s="6"/>
      <c r="AF4" s="6" t="s">
        <v>165</v>
      </c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</row>
    <row r="5" spans="1:48">
      <c r="A5" s="211" t="str">
        <f>'3.Pay Level'!A4</f>
        <v>Vacant-in progress</v>
      </c>
      <c r="B5" s="94">
        <f>'3.Pay Level'!D4</f>
        <v>10732</v>
      </c>
      <c r="C5" s="155">
        <f>'3.Pay Level'!M4</f>
        <v>11168</v>
      </c>
      <c r="D5" s="21">
        <f>'4.Fringe_Benefits'!G3+C5</f>
        <v>12859.6</v>
      </c>
      <c r="E5" s="72">
        <v>8</v>
      </c>
      <c r="F5" s="75">
        <f t="shared" si="0"/>
        <v>1028.768</v>
      </c>
      <c r="G5" s="72">
        <v>8</v>
      </c>
      <c r="H5" s="75">
        <f t="shared" ref="H5:H18" si="2">G5*D5/100</f>
        <v>1028.768</v>
      </c>
      <c r="I5" s="72">
        <v>8</v>
      </c>
      <c r="J5" s="75">
        <f t="shared" ref="J5:J18" si="3">I5*D5/100</f>
        <v>1028.768</v>
      </c>
      <c r="K5" s="72">
        <v>8</v>
      </c>
      <c r="L5" s="75">
        <f t="shared" ref="L5:L18" si="4">K5*D5/100</f>
        <v>1028.768</v>
      </c>
      <c r="M5" s="72">
        <v>10</v>
      </c>
      <c r="N5" s="73">
        <f t="shared" ref="N5:N18" si="5">M5*$D5/100</f>
        <v>1285.96</v>
      </c>
      <c r="O5" s="72">
        <v>8</v>
      </c>
      <c r="P5" s="75">
        <f t="shared" ref="P5:P18" si="6">O5*$D5/100</f>
        <v>1028.768</v>
      </c>
      <c r="Q5" s="72">
        <v>2</v>
      </c>
      <c r="R5" s="73">
        <f t="shared" ref="R5:R18" si="7">Q5*$D5/100</f>
        <v>257.19200000000001</v>
      </c>
      <c r="S5" s="72">
        <v>10</v>
      </c>
      <c r="T5" s="73">
        <f t="shared" ref="T5:T18" si="8">S5*$D5/100</f>
        <v>1285.96</v>
      </c>
      <c r="U5" s="72">
        <v>10</v>
      </c>
      <c r="V5" s="73">
        <f t="shared" ref="V5:V18" si="9">U5*$D5/100</f>
        <v>1285.96</v>
      </c>
      <c r="W5" s="72">
        <v>8</v>
      </c>
      <c r="X5" s="73">
        <f t="shared" ref="X5:X18" si="10">W5*$D5/100</f>
        <v>1028.768</v>
      </c>
      <c r="Y5" s="105">
        <v>10</v>
      </c>
      <c r="Z5" s="73">
        <f t="shared" ref="Z5:Z10" si="11">Y5*$D5/100</f>
        <v>1285.96</v>
      </c>
      <c r="AA5" s="105">
        <v>10</v>
      </c>
      <c r="AB5" s="73">
        <f>AA5*$D5/100</f>
        <v>1285.96</v>
      </c>
      <c r="AC5" s="95">
        <f t="shared" ref="AC5:AC34" si="12">Q5+S5+U5+W5+Y5+AA5+O5+M5+K5+I5+G5+E5</f>
        <v>100</v>
      </c>
      <c r="AD5" s="74">
        <f t="shared" si="1"/>
        <v>12859.6</v>
      </c>
      <c r="AE5" s="6"/>
      <c r="AF5" s="6" t="s">
        <v>165</v>
      </c>
      <c r="AG5"/>
      <c r="AH5"/>
      <c r="AI5" s="199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48">
      <c r="A6" s="211" t="str">
        <f>'3.Pay Level'!A5</f>
        <v>Felisa L. Tmag</v>
      </c>
      <c r="B6" s="94">
        <f>'3.Pay Level'!D5</f>
        <v>6644</v>
      </c>
      <c r="C6" s="155">
        <f>'3.Pay Level'!M5</f>
        <v>6820.538461538461</v>
      </c>
      <c r="D6" s="21">
        <f>'4.Fringe_Benefits'!G4+C6</f>
        <v>7904.0849999999991</v>
      </c>
      <c r="E6" s="72">
        <v>1</v>
      </c>
      <c r="F6" s="75">
        <f>E6*D6/100</f>
        <v>79.040849999999992</v>
      </c>
      <c r="G6" s="72">
        <v>1</v>
      </c>
      <c r="H6" s="75">
        <f t="shared" si="2"/>
        <v>79.040849999999992</v>
      </c>
      <c r="I6" s="72">
        <v>2</v>
      </c>
      <c r="J6" s="75">
        <f t="shared" si="3"/>
        <v>158.08169999999998</v>
      </c>
      <c r="K6" s="72">
        <v>2</v>
      </c>
      <c r="L6" s="75">
        <f t="shared" si="4"/>
        <v>158.08169999999998</v>
      </c>
      <c r="M6" s="72">
        <v>2</v>
      </c>
      <c r="N6" s="73">
        <f t="shared" si="5"/>
        <v>158.08169999999998</v>
      </c>
      <c r="O6" s="72">
        <v>1</v>
      </c>
      <c r="P6" s="75">
        <f t="shared" si="6"/>
        <v>79.040849999999992</v>
      </c>
      <c r="Q6" s="72">
        <v>2</v>
      </c>
      <c r="R6" s="73">
        <f t="shared" si="7"/>
        <v>158.08169999999998</v>
      </c>
      <c r="S6" s="72">
        <v>3</v>
      </c>
      <c r="T6" s="73">
        <f t="shared" si="8"/>
        <v>237.12254999999996</v>
      </c>
      <c r="U6" s="72">
        <v>80</v>
      </c>
      <c r="V6" s="73">
        <f t="shared" si="9"/>
        <v>6323.2679999999991</v>
      </c>
      <c r="W6" s="72">
        <v>2</v>
      </c>
      <c r="X6" s="73">
        <f t="shared" si="10"/>
        <v>158.08169999999998</v>
      </c>
      <c r="Y6" s="105">
        <v>2</v>
      </c>
      <c r="Z6" s="73">
        <f t="shared" si="11"/>
        <v>158.08169999999998</v>
      </c>
      <c r="AA6" s="105">
        <v>2</v>
      </c>
      <c r="AB6" s="73">
        <f>AA6*$D6/100</f>
        <v>158.08169999999998</v>
      </c>
      <c r="AC6" s="95">
        <f t="shared" si="12"/>
        <v>100</v>
      </c>
      <c r="AD6" s="74">
        <f t="shared" si="1"/>
        <v>7904.0849999999991</v>
      </c>
      <c r="AE6" s="6"/>
      <c r="AF6" s="6" t="s">
        <v>163</v>
      </c>
      <c r="AG6" t="s">
        <v>164</v>
      </c>
      <c r="AH6"/>
      <c r="AI6" s="199"/>
      <c r="AJ6"/>
      <c r="AK6"/>
      <c r="AL6"/>
      <c r="AM6"/>
      <c r="AN6"/>
      <c r="AO6"/>
      <c r="AP6"/>
      <c r="AQ6"/>
      <c r="AR6"/>
      <c r="AS6"/>
      <c r="AT6"/>
      <c r="AU6"/>
      <c r="AV6"/>
    </row>
    <row r="7" spans="1:48">
      <c r="A7" s="211" t="str">
        <f>'3.Pay Level'!A6</f>
        <v>P. Ken</v>
      </c>
      <c r="B7" s="94">
        <f>'3.Pay Level'!D6</f>
        <v>17403</v>
      </c>
      <c r="C7" s="155">
        <f>'3.Pay Level'!M6</f>
        <v>17403</v>
      </c>
      <c r="D7" s="21">
        <f>'4.Fringe_Benefits'!G5+C7</f>
        <v>19752.314999999999</v>
      </c>
      <c r="E7" s="72">
        <v>8</v>
      </c>
      <c r="F7" s="75">
        <f t="shared" si="0"/>
        <v>1580.1851999999999</v>
      </c>
      <c r="G7" s="72">
        <v>8</v>
      </c>
      <c r="H7" s="75">
        <f t="shared" si="2"/>
        <v>1580.1851999999999</v>
      </c>
      <c r="I7" s="72">
        <v>8</v>
      </c>
      <c r="J7" s="75">
        <f t="shared" si="3"/>
        <v>1580.1851999999999</v>
      </c>
      <c r="K7" s="72">
        <v>10</v>
      </c>
      <c r="L7" s="75">
        <f t="shared" si="4"/>
        <v>1975.2314999999999</v>
      </c>
      <c r="M7" s="72">
        <v>7</v>
      </c>
      <c r="N7" s="73">
        <f t="shared" si="5"/>
        <v>1382.6620499999999</v>
      </c>
      <c r="O7" s="72">
        <v>7</v>
      </c>
      <c r="P7" s="75">
        <f t="shared" si="6"/>
        <v>1382.6620499999999</v>
      </c>
      <c r="Q7" s="72">
        <v>7</v>
      </c>
      <c r="R7" s="73">
        <f t="shared" si="7"/>
        <v>1382.6620499999999</v>
      </c>
      <c r="S7" s="72">
        <v>25</v>
      </c>
      <c r="T7" s="73">
        <f t="shared" si="8"/>
        <v>4938.0787499999997</v>
      </c>
      <c r="U7" s="72">
        <v>5</v>
      </c>
      <c r="V7" s="73">
        <f t="shared" si="9"/>
        <v>987.61574999999993</v>
      </c>
      <c r="W7" s="72">
        <v>5</v>
      </c>
      <c r="X7" s="73">
        <f t="shared" si="10"/>
        <v>987.61574999999993</v>
      </c>
      <c r="Y7" s="105">
        <v>5</v>
      </c>
      <c r="Z7" s="73">
        <f t="shared" si="11"/>
        <v>987.61574999999993</v>
      </c>
      <c r="AA7" s="105">
        <v>5</v>
      </c>
      <c r="AB7" s="73">
        <f>AA7*$D7/100</f>
        <v>987.61574999999993</v>
      </c>
      <c r="AC7" s="95">
        <f t="shared" si="12"/>
        <v>100</v>
      </c>
      <c r="AD7" s="74">
        <f t="shared" si="1"/>
        <v>19752.314999999999</v>
      </c>
      <c r="AE7" s="6"/>
      <c r="AF7" s="6" t="s">
        <v>166</v>
      </c>
      <c r="AG7"/>
      <c r="AH7"/>
      <c r="AI7" s="199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48">
      <c r="A8" s="211" t="str">
        <f>'3.Pay Level'!A7</f>
        <v>V. D. Ken</v>
      </c>
      <c r="B8" s="94">
        <f>'3.Pay Level'!D7</f>
        <v>11484</v>
      </c>
      <c r="C8" s="155">
        <f>'3.Pay Level'!M7</f>
        <v>11951</v>
      </c>
      <c r="D8" s="21">
        <f>'4.Fringe_Benefits'!G6+C8</f>
        <v>13573.245000000001</v>
      </c>
      <c r="E8" s="72">
        <v>1</v>
      </c>
      <c r="F8" s="75">
        <f t="shared" si="0"/>
        <v>135.73245</v>
      </c>
      <c r="G8" s="72">
        <v>1</v>
      </c>
      <c r="H8" s="75">
        <f t="shared" si="2"/>
        <v>135.73245</v>
      </c>
      <c r="I8" s="72">
        <v>2</v>
      </c>
      <c r="J8" s="75">
        <f t="shared" si="3"/>
        <v>271.4649</v>
      </c>
      <c r="K8" s="72">
        <v>5</v>
      </c>
      <c r="L8" s="75">
        <f t="shared" si="4"/>
        <v>678.66225000000009</v>
      </c>
      <c r="M8" s="72">
        <v>1</v>
      </c>
      <c r="N8" s="73">
        <f t="shared" si="5"/>
        <v>135.73245</v>
      </c>
      <c r="O8" s="72">
        <v>1</v>
      </c>
      <c r="P8" s="75">
        <f t="shared" si="6"/>
        <v>135.73245</v>
      </c>
      <c r="Q8" s="72">
        <v>1</v>
      </c>
      <c r="R8" s="73">
        <f t="shared" si="7"/>
        <v>135.73245</v>
      </c>
      <c r="S8" s="72">
        <v>2</v>
      </c>
      <c r="T8" s="73">
        <f t="shared" si="8"/>
        <v>271.4649</v>
      </c>
      <c r="U8" s="72">
        <v>2</v>
      </c>
      <c r="V8" s="73">
        <f t="shared" si="9"/>
        <v>271.4649</v>
      </c>
      <c r="W8" s="72">
        <v>2</v>
      </c>
      <c r="X8" s="73">
        <f t="shared" si="10"/>
        <v>271.4649</v>
      </c>
      <c r="Y8" s="105">
        <v>2</v>
      </c>
      <c r="Z8" s="73">
        <f t="shared" si="11"/>
        <v>271.4649</v>
      </c>
      <c r="AA8" s="105">
        <v>80</v>
      </c>
      <c r="AB8" s="73">
        <f>AA8*$D8/100</f>
        <v>10858.596000000001</v>
      </c>
      <c r="AC8" s="95">
        <f t="shared" si="12"/>
        <v>100</v>
      </c>
      <c r="AD8" s="74">
        <f t="shared" si="1"/>
        <v>13573.245000000001</v>
      </c>
      <c r="AE8" s="6"/>
      <c r="AF8" s="6" t="s">
        <v>166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>
      <c r="A9" s="211" t="str">
        <f>'3.Pay Level'!A8</f>
        <v>Vacant-in progress</v>
      </c>
      <c r="B9" s="94">
        <f>'3.Pay Level'!D8</f>
        <v>14743</v>
      </c>
      <c r="C9" s="155">
        <f>'3.Pay Level'!M8</f>
        <v>15039</v>
      </c>
      <c r="D9" s="21">
        <f>'4.Fringe_Benefits'!G7+C9</f>
        <v>16985.485000000001</v>
      </c>
      <c r="E9" s="72">
        <v>2</v>
      </c>
      <c r="F9" s="75">
        <f t="shared" si="0"/>
        <v>339.7097</v>
      </c>
      <c r="G9" s="72">
        <v>2</v>
      </c>
      <c r="H9" s="75">
        <f t="shared" si="2"/>
        <v>339.7097</v>
      </c>
      <c r="I9" s="72">
        <v>2</v>
      </c>
      <c r="J9" s="75">
        <f t="shared" si="3"/>
        <v>339.7097</v>
      </c>
      <c r="K9" s="72">
        <v>2</v>
      </c>
      <c r="L9" s="75">
        <f t="shared" si="4"/>
        <v>339.7097</v>
      </c>
      <c r="M9" s="72">
        <v>1</v>
      </c>
      <c r="N9" s="73">
        <f t="shared" si="5"/>
        <v>169.85485</v>
      </c>
      <c r="O9" s="72">
        <v>1</v>
      </c>
      <c r="P9" s="75">
        <f t="shared" si="6"/>
        <v>169.85485</v>
      </c>
      <c r="Q9" s="72">
        <v>2</v>
      </c>
      <c r="R9" s="73">
        <f t="shared" si="7"/>
        <v>339.7097</v>
      </c>
      <c r="S9" s="72">
        <v>2</v>
      </c>
      <c r="T9" s="73">
        <f t="shared" si="8"/>
        <v>339.7097</v>
      </c>
      <c r="U9" s="72">
        <v>2</v>
      </c>
      <c r="V9" s="73">
        <f t="shared" si="9"/>
        <v>339.7097</v>
      </c>
      <c r="W9" s="72">
        <v>2</v>
      </c>
      <c r="X9" s="73">
        <f t="shared" si="10"/>
        <v>339.7097</v>
      </c>
      <c r="Y9" s="105">
        <v>80</v>
      </c>
      <c r="Z9" s="73">
        <f t="shared" si="11"/>
        <v>13588.388000000001</v>
      </c>
      <c r="AA9" s="105">
        <v>2</v>
      </c>
      <c r="AB9" s="73">
        <f>AA9*$D9/100</f>
        <v>339.7097</v>
      </c>
      <c r="AC9" s="95">
        <f t="shared" si="12"/>
        <v>100</v>
      </c>
      <c r="AD9" s="74">
        <f t="shared" si="1"/>
        <v>16985.485000000001</v>
      </c>
      <c r="AE9" s="6"/>
      <c r="AF9" s="6" t="s">
        <v>166</v>
      </c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>
      <c r="A10" s="211" t="str">
        <f>'3.Pay Level'!A9</f>
        <v>V. Talimelib</v>
      </c>
      <c r="B10" s="94">
        <f>'3.Pay Level'!D9</f>
        <v>7487</v>
      </c>
      <c r="C10" s="155">
        <f>'3.Pay Level'!M9</f>
        <v>7545.4615384615381</v>
      </c>
      <c r="D10" s="21">
        <f>'4.Fringe_Benefits'!G8+C10</f>
        <v>9116.1749999999993</v>
      </c>
      <c r="E10" s="72">
        <v>1</v>
      </c>
      <c r="F10" s="75">
        <f t="shared" si="0"/>
        <v>91.161749999999998</v>
      </c>
      <c r="G10" s="72">
        <v>1</v>
      </c>
      <c r="H10" s="75">
        <f t="shared" si="2"/>
        <v>91.161749999999998</v>
      </c>
      <c r="I10" s="72">
        <v>1</v>
      </c>
      <c r="J10" s="75">
        <f t="shared" si="3"/>
        <v>91.161749999999998</v>
      </c>
      <c r="K10" s="72">
        <v>1</v>
      </c>
      <c r="L10" s="75">
        <f t="shared" si="4"/>
        <v>91.161749999999998</v>
      </c>
      <c r="M10" s="72">
        <v>1</v>
      </c>
      <c r="N10" s="73">
        <f t="shared" si="5"/>
        <v>91.161749999999998</v>
      </c>
      <c r="O10" s="72">
        <v>1</v>
      </c>
      <c r="P10" s="75">
        <f t="shared" si="6"/>
        <v>91.161749999999998</v>
      </c>
      <c r="Q10" s="72">
        <v>2</v>
      </c>
      <c r="R10" s="73">
        <f t="shared" si="7"/>
        <v>182.3235</v>
      </c>
      <c r="S10" s="72">
        <v>2</v>
      </c>
      <c r="T10" s="73">
        <f t="shared" si="8"/>
        <v>182.3235</v>
      </c>
      <c r="U10" s="72">
        <v>85</v>
      </c>
      <c r="V10" s="73">
        <f t="shared" si="9"/>
        <v>7748.7487499999988</v>
      </c>
      <c r="W10" s="72">
        <v>3</v>
      </c>
      <c r="X10" s="73">
        <f t="shared" si="10"/>
        <v>273.48524999999995</v>
      </c>
      <c r="Y10" s="105">
        <v>1</v>
      </c>
      <c r="Z10" s="73">
        <f t="shared" si="11"/>
        <v>91.161749999999998</v>
      </c>
      <c r="AA10" s="105">
        <v>1</v>
      </c>
      <c r="AB10" s="73">
        <f t="shared" ref="AB10:AB15" si="13">AA10*$D10/100</f>
        <v>91.161749999999998</v>
      </c>
      <c r="AC10" s="95">
        <f t="shared" si="12"/>
        <v>100</v>
      </c>
      <c r="AD10" s="74">
        <f t="shared" si="1"/>
        <v>9116.1749999999993</v>
      </c>
      <c r="AE10" s="6"/>
      <c r="AF10" s="6" t="s">
        <v>166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48">
      <c r="A11" s="211" t="str">
        <f>'3.Pay Level'!A10</f>
        <v>M. Leemed</v>
      </c>
      <c r="B11" s="94">
        <f>'3.Pay Level'!D10</f>
        <v>7966</v>
      </c>
      <c r="C11" s="155">
        <f>'3.Pay Level'!M10</f>
        <v>8290</v>
      </c>
      <c r="D11" s="21">
        <f>'4.Fringe_Benefits'!G9+C11</f>
        <v>9679.41</v>
      </c>
      <c r="E11" s="72">
        <v>1</v>
      </c>
      <c r="F11" s="75">
        <f t="shared" si="0"/>
        <v>96.7941</v>
      </c>
      <c r="G11" s="72">
        <v>1</v>
      </c>
      <c r="H11" s="75">
        <f t="shared" si="2"/>
        <v>96.7941</v>
      </c>
      <c r="I11" s="72">
        <v>1</v>
      </c>
      <c r="J11" s="75">
        <f t="shared" si="3"/>
        <v>96.7941</v>
      </c>
      <c r="K11" s="72">
        <v>1</v>
      </c>
      <c r="L11" s="75">
        <f t="shared" si="4"/>
        <v>96.7941</v>
      </c>
      <c r="M11" s="72">
        <v>1</v>
      </c>
      <c r="N11" s="73">
        <f t="shared" si="5"/>
        <v>96.7941</v>
      </c>
      <c r="O11" s="72">
        <v>1</v>
      </c>
      <c r="P11" s="75">
        <f t="shared" si="6"/>
        <v>96.7941</v>
      </c>
      <c r="Q11" s="72">
        <v>2</v>
      </c>
      <c r="R11" s="73">
        <f t="shared" si="7"/>
        <v>193.5882</v>
      </c>
      <c r="S11" s="72">
        <v>2</v>
      </c>
      <c r="T11" s="73">
        <f t="shared" si="8"/>
        <v>193.5882</v>
      </c>
      <c r="U11" s="72">
        <v>85</v>
      </c>
      <c r="V11" s="73">
        <f t="shared" si="9"/>
        <v>8227.4984999999997</v>
      </c>
      <c r="W11" s="72">
        <v>3</v>
      </c>
      <c r="X11" s="73">
        <f t="shared" si="10"/>
        <v>290.38229999999999</v>
      </c>
      <c r="Y11" s="105">
        <v>1</v>
      </c>
      <c r="Z11" s="73">
        <f t="shared" ref="Z11:Z18" si="14">Y11*$D11/100</f>
        <v>96.7941</v>
      </c>
      <c r="AA11" s="105">
        <v>1</v>
      </c>
      <c r="AB11" s="73">
        <f t="shared" si="13"/>
        <v>96.7941</v>
      </c>
      <c r="AC11" s="95">
        <f t="shared" si="12"/>
        <v>100</v>
      </c>
      <c r="AD11" s="74">
        <f t="shared" si="1"/>
        <v>9679.41</v>
      </c>
      <c r="AE11" s="6"/>
      <c r="AF11" s="6" t="s">
        <v>166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>
      <c r="A12" s="211" t="str">
        <f>'3.Pay Level'!A11</f>
        <v>15% Night Differential</v>
      </c>
      <c r="B12" s="94">
        <f>'3.Pay Level'!D11</f>
        <v>2153</v>
      </c>
      <c r="C12" s="155">
        <f>'3.Pay Level'!M11</f>
        <v>2153</v>
      </c>
      <c r="D12" s="21">
        <f>'4.Fringe_Benefits'!G10+C12</f>
        <v>2421.6082799999999</v>
      </c>
      <c r="E12" s="72">
        <v>1</v>
      </c>
      <c r="F12" s="75">
        <f t="shared" si="0"/>
        <v>24.216082799999999</v>
      </c>
      <c r="G12" s="72">
        <v>1</v>
      </c>
      <c r="H12" s="75">
        <f t="shared" si="2"/>
        <v>24.216082799999999</v>
      </c>
      <c r="I12" s="72">
        <v>1</v>
      </c>
      <c r="J12" s="75">
        <f t="shared" si="3"/>
        <v>24.216082799999999</v>
      </c>
      <c r="K12" s="72">
        <v>1</v>
      </c>
      <c r="L12" s="75">
        <f t="shared" si="4"/>
        <v>24.216082799999999</v>
      </c>
      <c r="M12" s="72">
        <v>1</v>
      </c>
      <c r="N12" s="73">
        <f t="shared" si="5"/>
        <v>24.216082799999999</v>
      </c>
      <c r="O12" s="72">
        <v>1</v>
      </c>
      <c r="P12" s="75">
        <f t="shared" si="6"/>
        <v>24.216082799999999</v>
      </c>
      <c r="Q12" s="72">
        <v>2</v>
      </c>
      <c r="R12" s="73">
        <f t="shared" si="7"/>
        <v>48.432165599999998</v>
      </c>
      <c r="S12" s="72">
        <v>2</v>
      </c>
      <c r="T12" s="73">
        <f t="shared" si="8"/>
        <v>48.432165599999998</v>
      </c>
      <c r="U12" s="72">
        <v>85</v>
      </c>
      <c r="V12" s="73">
        <f t="shared" si="9"/>
        <v>2058.3670379999999</v>
      </c>
      <c r="W12" s="72">
        <v>3</v>
      </c>
      <c r="X12" s="73">
        <f t="shared" si="10"/>
        <v>72.6482484</v>
      </c>
      <c r="Y12" s="105">
        <v>1</v>
      </c>
      <c r="Z12" s="73">
        <f t="shared" si="14"/>
        <v>24.216082799999999</v>
      </c>
      <c r="AA12" s="105">
        <v>1</v>
      </c>
      <c r="AB12" s="73">
        <f t="shared" si="13"/>
        <v>24.216082799999999</v>
      </c>
      <c r="AC12" s="95">
        <f t="shared" si="12"/>
        <v>100</v>
      </c>
      <c r="AD12" s="74">
        <f t="shared" si="1"/>
        <v>2421.6082799999999</v>
      </c>
      <c r="AE12" s="6"/>
      <c r="AF12" s="6" t="s">
        <v>166</v>
      </c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>
      <c r="A13" s="211" t="str">
        <f>'3.Pay Level'!A12</f>
        <v>F. Lubumad</v>
      </c>
      <c r="B13" s="94">
        <f>'3.Pay Level'!D12</f>
        <v>8200</v>
      </c>
      <c r="C13" s="155">
        <f>'3.Pay Level'!M12</f>
        <v>8507.3846153846152</v>
      </c>
      <c r="D13" s="21">
        <f>'4.Fringe_Benefits'!G11+C13</f>
        <v>10179.1</v>
      </c>
      <c r="E13" s="72">
        <v>1</v>
      </c>
      <c r="F13" s="75">
        <f t="shared" si="0"/>
        <v>101.791</v>
      </c>
      <c r="G13" s="72">
        <v>1</v>
      </c>
      <c r="H13" s="75">
        <f t="shared" si="2"/>
        <v>101.791</v>
      </c>
      <c r="I13" s="72">
        <v>1</v>
      </c>
      <c r="J13" s="75">
        <f t="shared" si="3"/>
        <v>101.791</v>
      </c>
      <c r="K13" s="72">
        <v>1</v>
      </c>
      <c r="L13" s="75">
        <f t="shared" si="4"/>
        <v>101.791</v>
      </c>
      <c r="M13" s="72">
        <v>1</v>
      </c>
      <c r="N13" s="73">
        <f t="shared" si="5"/>
        <v>101.791</v>
      </c>
      <c r="O13" s="72">
        <v>1</v>
      </c>
      <c r="P13" s="75">
        <f t="shared" si="6"/>
        <v>101.791</v>
      </c>
      <c r="Q13" s="72">
        <v>2</v>
      </c>
      <c r="R13" s="73">
        <f t="shared" si="7"/>
        <v>203.58199999999999</v>
      </c>
      <c r="S13" s="72">
        <v>2</v>
      </c>
      <c r="T13" s="73">
        <f t="shared" si="8"/>
        <v>203.58199999999999</v>
      </c>
      <c r="U13" s="72">
        <v>85</v>
      </c>
      <c r="V13" s="73">
        <f t="shared" si="9"/>
        <v>8652.2350000000006</v>
      </c>
      <c r="W13" s="72">
        <v>3</v>
      </c>
      <c r="X13" s="73">
        <f t="shared" si="10"/>
        <v>305.37300000000005</v>
      </c>
      <c r="Y13" s="105">
        <v>1</v>
      </c>
      <c r="Z13" s="73">
        <f t="shared" si="14"/>
        <v>101.791</v>
      </c>
      <c r="AA13" s="105">
        <v>1</v>
      </c>
      <c r="AB13" s="73">
        <f t="shared" si="13"/>
        <v>101.791</v>
      </c>
      <c r="AC13" s="95">
        <f t="shared" si="12"/>
        <v>100</v>
      </c>
      <c r="AD13" s="74">
        <f t="shared" si="1"/>
        <v>10179.1</v>
      </c>
      <c r="AE13" s="6"/>
      <c r="AF13" s="6" t="s">
        <v>166</v>
      </c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>
      <c r="A14" s="211" t="str">
        <f>'3.Pay Level'!A13</f>
        <v>L. Rus</v>
      </c>
      <c r="B14" s="94">
        <f>'3.Pay Level'!D13</f>
        <v>6023</v>
      </c>
      <c r="C14" s="155">
        <f>'3.Pay Level'!M13</f>
        <v>6258.576923076922</v>
      </c>
      <c r="D14" s="21">
        <f>'4.Fringe_Benefits'!G12+C14</f>
        <v>7175.2074999999986</v>
      </c>
      <c r="E14" s="72">
        <v>2</v>
      </c>
      <c r="F14" s="75">
        <f>E14*D14/100</f>
        <v>143.50414999999998</v>
      </c>
      <c r="G14" s="72">
        <v>2</v>
      </c>
      <c r="H14" s="75">
        <f>G14*D14/100</f>
        <v>143.50414999999998</v>
      </c>
      <c r="I14" s="72">
        <v>2</v>
      </c>
      <c r="J14" s="75">
        <f>I14*D14/100</f>
        <v>143.50414999999998</v>
      </c>
      <c r="K14" s="72">
        <v>2</v>
      </c>
      <c r="L14" s="75">
        <f>K14*D14/100</f>
        <v>143.50414999999998</v>
      </c>
      <c r="M14" s="72">
        <v>1</v>
      </c>
      <c r="N14" s="73">
        <f>M14*$D14/100</f>
        <v>71.752074999999991</v>
      </c>
      <c r="O14" s="72">
        <v>1</v>
      </c>
      <c r="P14" s="75">
        <f>O14*$D14/100</f>
        <v>71.752074999999991</v>
      </c>
      <c r="Q14" s="72">
        <v>2</v>
      </c>
      <c r="R14" s="73">
        <f>Q14*$D14/100</f>
        <v>143.50414999999998</v>
      </c>
      <c r="S14" s="72">
        <v>2</v>
      </c>
      <c r="T14" s="73">
        <f>S14*$D14/100</f>
        <v>143.50414999999998</v>
      </c>
      <c r="U14" s="72">
        <v>2</v>
      </c>
      <c r="V14" s="73">
        <f t="shared" si="9"/>
        <v>143.50414999999998</v>
      </c>
      <c r="W14" s="72">
        <v>2</v>
      </c>
      <c r="X14" s="73">
        <f t="shared" si="10"/>
        <v>143.50414999999998</v>
      </c>
      <c r="Y14" s="105">
        <v>80</v>
      </c>
      <c r="Z14" s="73">
        <f t="shared" si="14"/>
        <v>5740.1659999999983</v>
      </c>
      <c r="AA14" s="105">
        <v>2</v>
      </c>
      <c r="AB14" s="73">
        <f t="shared" si="13"/>
        <v>143.50414999999998</v>
      </c>
      <c r="AC14" s="95">
        <f t="shared" si="12"/>
        <v>100</v>
      </c>
      <c r="AD14" s="74">
        <f t="shared" si="1"/>
        <v>7175.2074999999986</v>
      </c>
      <c r="AE14" s="6"/>
      <c r="AF14" s="6" t="s">
        <v>166</v>
      </c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>
      <c r="A15" s="211" t="str">
        <f>'3.Pay Level'!A14</f>
        <v>D. M. Ribthin</v>
      </c>
      <c r="B15" s="94">
        <f>'3.Pay Level'!D14</f>
        <v>5463</v>
      </c>
      <c r="C15" s="155">
        <f>'3.Pay Level'!M14</f>
        <v>5667.9230769230771</v>
      </c>
      <c r="D15" s="21">
        <f>'4.Fringe_Benefits'!G13+C15</f>
        <v>6630.4449999999997</v>
      </c>
      <c r="E15" s="72">
        <v>2</v>
      </c>
      <c r="F15" s="75">
        <f>E15*D15/100</f>
        <v>132.60890000000001</v>
      </c>
      <c r="G15" s="72">
        <v>2</v>
      </c>
      <c r="H15" s="75">
        <f>G15*D15/100</f>
        <v>132.60890000000001</v>
      </c>
      <c r="I15" s="72">
        <v>2</v>
      </c>
      <c r="J15" s="75">
        <f>I15*D15/100</f>
        <v>132.60890000000001</v>
      </c>
      <c r="K15" s="72">
        <v>2</v>
      </c>
      <c r="L15" s="75">
        <f>K15*D15/100</f>
        <v>132.60890000000001</v>
      </c>
      <c r="M15" s="72">
        <v>1</v>
      </c>
      <c r="N15" s="73">
        <f>M15*$D15/100</f>
        <v>66.304450000000003</v>
      </c>
      <c r="O15" s="72">
        <v>1</v>
      </c>
      <c r="P15" s="75">
        <f>O15*$D15/100</f>
        <v>66.304450000000003</v>
      </c>
      <c r="Q15" s="72">
        <v>2</v>
      </c>
      <c r="R15" s="73">
        <f>Q15*$D15/100</f>
        <v>132.60890000000001</v>
      </c>
      <c r="S15" s="72">
        <v>2</v>
      </c>
      <c r="T15" s="73">
        <f>S15*$D15/100</f>
        <v>132.60890000000001</v>
      </c>
      <c r="U15" s="72">
        <v>2</v>
      </c>
      <c r="V15" s="73">
        <f t="shared" si="9"/>
        <v>132.60890000000001</v>
      </c>
      <c r="W15" s="72">
        <v>2</v>
      </c>
      <c r="X15" s="73">
        <f t="shared" si="10"/>
        <v>132.60890000000001</v>
      </c>
      <c r="Y15" s="105">
        <v>80</v>
      </c>
      <c r="Z15" s="73">
        <f t="shared" si="14"/>
        <v>5304.3559999999998</v>
      </c>
      <c r="AA15" s="105">
        <v>2</v>
      </c>
      <c r="AB15" s="73">
        <f t="shared" si="13"/>
        <v>132.60890000000001</v>
      </c>
      <c r="AC15" s="95">
        <f t="shared" si="12"/>
        <v>100</v>
      </c>
      <c r="AD15" s="74">
        <f t="shared" si="1"/>
        <v>6630.4449999999997</v>
      </c>
      <c r="AE15" s="6"/>
      <c r="AF15" s="6" t="s">
        <v>166</v>
      </c>
      <c r="AG15" s="199"/>
      <c r="AH15" s="199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>
      <c r="A16" s="211" t="str">
        <f>'3.Pay Level'!A15</f>
        <v>H. Ruerungun</v>
      </c>
      <c r="B16" s="94">
        <f>'3.Pay Level'!D15</f>
        <v>7076</v>
      </c>
      <c r="C16" s="155">
        <f>'3.Pay Level'!M15</f>
        <v>7263.6538461538457</v>
      </c>
      <c r="D16" s="21">
        <f>'4.Fringe_Benefits'!G14+C16</f>
        <v>9116.2574999999997</v>
      </c>
      <c r="E16" s="72">
        <v>2</v>
      </c>
      <c r="F16" s="75">
        <f>E16*D16/100</f>
        <v>182.32515000000001</v>
      </c>
      <c r="G16" s="72">
        <v>2</v>
      </c>
      <c r="H16" s="75">
        <f>G16*D16/100</f>
        <v>182.32515000000001</v>
      </c>
      <c r="I16" s="72">
        <v>2</v>
      </c>
      <c r="J16" s="75">
        <f>I16*D16/100</f>
        <v>182.32515000000001</v>
      </c>
      <c r="K16" s="72">
        <v>2</v>
      </c>
      <c r="L16" s="75">
        <f>K16*D16/100</f>
        <v>182.32515000000001</v>
      </c>
      <c r="M16" s="72">
        <v>1</v>
      </c>
      <c r="N16" s="73">
        <f>M16*$D16/100</f>
        <v>91.162575000000004</v>
      </c>
      <c r="O16" s="72">
        <v>1</v>
      </c>
      <c r="P16" s="75">
        <f>O16*$D16/100</f>
        <v>91.162575000000004</v>
      </c>
      <c r="Q16" s="72">
        <v>2</v>
      </c>
      <c r="R16" s="73">
        <f>Q16*$D16/100</f>
        <v>182.32515000000001</v>
      </c>
      <c r="S16" s="72">
        <v>2</v>
      </c>
      <c r="T16" s="73">
        <f>S16*$D16/100</f>
        <v>182.32515000000001</v>
      </c>
      <c r="U16" s="72">
        <v>2</v>
      </c>
      <c r="V16" s="73">
        <f t="shared" si="9"/>
        <v>182.32515000000001</v>
      </c>
      <c r="W16" s="72">
        <v>2</v>
      </c>
      <c r="X16" s="73">
        <f t="shared" si="10"/>
        <v>182.32515000000001</v>
      </c>
      <c r="Y16" s="105">
        <v>80</v>
      </c>
      <c r="Z16" s="73">
        <f>Y16*$D16/100</f>
        <v>7293.0059999999994</v>
      </c>
      <c r="AA16" s="105">
        <v>2</v>
      </c>
      <c r="AB16" s="73">
        <f>AA16*$D16/100</f>
        <v>182.32515000000001</v>
      </c>
      <c r="AC16" s="95">
        <f t="shared" si="12"/>
        <v>100</v>
      </c>
      <c r="AD16" s="74">
        <f t="shared" si="1"/>
        <v>9116.2574999999997</v>
      </c>
      <c r="AE16" s="6"/>
      <c r="AF16" s="6" t="s">
        <v>167</v>
      </c>
      <c r="AG16" s="199" t="s">
        <v>168</v>
      </c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>
      <c r="A17" s="211" t="str">
        <f>'3.Pay Level'!A16</f>
        <v>J. Berry</v>
      </c>
      <c r="B17" s="94">
        <f>'3.Pay Level'!D16</f>
        <v>8051</v>
      </c>
      <c r="C17" s="155">
        <f>'3.Pay Level'!M16</f>
        <v>8326.8461538461524</v>
      </c>
      <c r="D17" s="21">
        <f>'4.Fringe_Benefits'!G15+C17</f>
        <v>9720.1249999999982</v>
      </c>
      <c r="E17" s="72">
        <v>2</v>
      </c>
      <c r="F17" s="75">
        <f>E17*D17/100</f>
        <v>194.40249999999997</v>
      </c>
      <c r="G17" s="72">
        <v>2</v>
      </c>
      <c r="H17" s="75">
        <f>G17*D17/100</f>
        <v>194.40249999999997</v>
      </c>
      <c r="I17" s="72">
        <v>2</v>
      </c>
      <c r="J17" s="75">
        <f>I17*D17/100</f>
        <v>194.40249999999997</v>
      </c>
      <c r="K17" s="72">
        <v>2</v>
      </c>
      <c r="L17" s="75">
        <f>K17*D17/100</f>
        <v>194.40249999999997</v>
      </c>
      <c r="M17" s="72">
        <v>1</v>
      </c>
      <c r="N17" s="73">
        <f>M17*$D17/100</f>
        <v>97.201249999999987</v>
      </c>
      <c r="O17" s="72">
        <v>1</v>
      </c>
      <c r="P17" s="75">
        <f>O17*$D17/100</f>
        <v>97.201249999999987</v>
      </c>
      <c r="Q17" s="72">
        <v>2</v>
      </c>
      <c r="R17" s="73">
        <f>Q17*$D17/100</f>
        <v>194.40249999999997</v>
      </c>
      <c r="S17" s="72">
        <v>2</v>
      </c>
      <c r="T17" s="73">
        <f>S17*$D17/100</f>
        <v>194.40249999999997</v>
      </c>
      <c r="U17" s="72">
        <v>2</v>
      </c>
      <c r="V17" s="73">
        <f t="shared" si="9"/>
        <v>194.40249999999997</v>
      </c>
      <c r="W17" s="72">
        <v>2</v>
      </c>
      <c r="X17" s="73">
        <f t="shared" si="10"/>
        <v>194.40249999999997</v>
      </c>
      <c r="Y17" s="105">
        <v>80</v>
      </c>
      <c r="Z17" s="73">
        <f>Y17*$D17/100</f>
        <v>7776.0999999999985</v>
      </c>
      <c r="AA17" s="105">
        <v>2</v>
      </c>
      <c r="AB17" s="73">
        <f>AA17*$D17/100</f>
        <v>194.40249999999997</v>
      </c>
      <c r="AC17" s="95">
        <f t="shared" si="12"/>
        <v>100</v>
      </c>
      <c r="AD17" s="74">
        <f t="shared" si="1"/>
        <v>9720.1249999999982</v>
      </c>
      <c r="AE17" s="6"/>
      <c r="AF17" s="6" t="s">
        <v>171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>
      <c r="A18" s="211" t="str">
        <f>'3.Pay Level'!A17</f>
        <v>B. Spour</v>
      </c>
      <c r="B18" s="94">
        <f>'3.Pay Level'!D17</f>
        <v>7660</v>
      </c>
      <c r="C18" s="155">
        <f>'3.Pay Level'!M17</f>
        <v>7719.8076923076924</v>
      </c>
      <c r="D18" s="21">
        <f>'4.Fringe_Benefits'!G16+C18</f>
        <v>8530.3875000000007</v>
      </c>
      <c r="E18" s="93">
        <v>1</v>
      </c>
      <c r="F18" s="75">
        <f t="shared" si="0"/>
        <v>85.303875000000005</v>
      </c>
      <c r="G18" s="93">
        <v>1</v>
      </c>
      <c r="H18" s="75">
        <f t="shared" si="2"/>
        <v>85.303875000000005</v>
      </c>
      <c r="I18" s="93">
        <v>1</v>
      </c>
      <c r="J18" s="75">
        <f t="shared" si="3"/>
        <v>85.303875000000005</v>
      </c>
      <c r="K18" s="93">
        <v>1</v>
      </c>
      <c r="L18" s="75">
        <f t="shared" si="4"/>
        <v>85.303875000000005</v>
      </c>
      <c r="M18" s="93">
        <v>1</v>
      </c>
      <c r="N18" s="73">
        <f t="shared" si="5"/>
        <v>85.303875000000005</v>
      </c>
      <c r="O18" s="93">
        <v>1</v>
      </c>
      <c r="P18" s="75">
        <f t="shared" si="6"/>
        <v>85.303875000000005</v>
      </c>
      <c r="Q18" s="93">
        <v>1</v>
      </c>
      <c r="R18" s="73">
        <f t="shared" si="7"/>
        <v>85.303875000000005</v>
      </c>
      <c r="S18" s="93">
        <v>2</v>
      </c>
      <c r="T18" s="73">
        <f t="shared" si="8"/>
        <v>170.60775000000001</v>
      </c>
      <c r="U18" s="93">
        <v>1</v>
      </c>
      <c r="V18" s="73">
        <f t="shared" si="9"/>
        <v>85.303875000000005</v>
      </c>
      <c r="W18" s="93">
        <v>87</v>
      </c>
      <c r="X18" s="73">
        <f t="shared" si="10"/>
        <v>7421.4371250000004</v>
      </c>
      <c r="Y18" s="105">
        <v>2</v>
      </c>
      <c r="Z18" s="73">
        <f t="shared" si="14"/>
        <v>170.60775000000001</v>
      </c>
      <c r="AA18" s="105">
        <v>1</v>
      </c>
      <c r="AB18" s="73">
        <f>AA18*$D18/100</f>
        <v>85.303875000000005</v>
      </c>
      <c r="AC18" s="95">
        <f t="shared" si="12"/>
        <v>100</v>
      </c>
      <c r="AD18" s="74">
        <f t="shared" si="1"/>
        <v>8530.3875000000007</v>
      </c>
      <c r="AE18" s="6"/>
      <c r="AF18" s="6" t="s">
        <v>171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>
      <c r="A19" s="211" t="str">
        <f>'3.Pay Level'!A18</f>
        <v>R. Yarofelug</v>
      </c>
      <c r="B19" s="94">
        <f>'3.Pay Level'!D18</f>
        <v>6598</v>
      </c>
      <c r="C19" s="155">
        <f>'3.Pay Level'!M18</f>
        <v>6618.6153846153848</v>
      </c>
      <c r="D19" s="21">
        <f>'4.Fringe_Benefits'!G17+C19</f>
        <v>7313.57</v>
      </c>
      <c r="E19" s="93">
        <v>1</v>
      </c>
      <c r="F19" s="75">
        <f t="shared" ref="F19:F34" si="15">E19*D19/100</f>
        <v>73.1357</v>
      </c>
      <c r="G19" s="93">
        <v>1</v>
      </c>
      <c r="H19" s="75">
        <f t="shared" ref="H19:H34" si="16">G19*D19/100</f>
        <v>73.1357</v>
      </c>
      <c r="I19" s="93">
        <v>1</v>
      </c>
      <c r="J19" s="75">
        <f t="shared" ref="J19:J34" si="17">I19*D19/100</f>
        <v>73.1357</v>
      </c>
      <c r="K19" s="93">
        <v>1</v>
      </c>
      <c r="L19" s="75">
        <f t="shared" ref="L19:L34" si="18">K19*D19/100</f>
        <v>73.1357</v>
      </c>
      <c r="M19" s="93">
        <v>1</v>
      </c>
      <c r="N19" s="73">
        <f t="shared" ref="N19:N24" si="19">M19*$D19/100</f>
        <v>73.1357</v>
      </c>
      <c r="O19" s="93">
        <v>1</v>
      </c>
      <c r="P19" s="75">
        <f t="shared" ref="P19:P24" si="20">O19*$D19/100</f>
        <v>73.1357</v>
      </c>
      <c r="Q19" s="93">
        <v>1</v>
      </c>
      <c r="R19" s="73">
        <f t="shared" ref="R19:R24" si="21">Q19*$D19/100</f>
        <v>73.1357</v>
      </c>
      <c r="S19" s="93">
        <v>2</v>
      </c>
      <c r="T19" s="73">
        <f t="shared" ref="T19:T24" si="22">S19*$D19/100</f>
        <v>146.2714</v>
      </c>
      <c r="U19" s="93">
        <v>1</v>
      </c>
      <c r="V19" s="73">
        <f t="shared" ref="V19:V24" si="23">U19*$D19/100</f>
        <v>73.1357</v>
      </c>
      <c r="W19" s="93">
        <v>87</v>
      </c>
      <c r="X19" s="73">
        <f t="shared" ref="X19:X24" si="24">W19*$D19/100</f>
        <v>6362.8058999999994</v>
      </c>
      <c r="Y19" s="105">
        <v>2</v>
      </c>
      <c r="Z19" s="73">
        <f t="shared" ref="Z19:Z24" si="25">Y19*$D19/100</f>
        <v>146.2714</v>
      </c>
      <c r="AA19" s="105">
        <v>1</v>
      </c>
      <c r="AB19" s="73">
        <f t="shared" ref="AB19:AB24" si="26">AA19*$D19/100</f>
        <v>73.1357</v>
      </c>
      <c r="AC19" s="95">
        <f t="shared" si="12"/>
        <v>100</v>
      </c>
      <c r="AD19" s="74">
        <f t="shared" si="1"/>
        <v>7313.57</v>
      </c>
      <c r="AE19" s="6"/>
      <c r="AF19" s="6" t="s">
        <v>171</v>
      </c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>
      <c r="A20" s="211" t="str">
        <f>'3.Pay Level'!A19</f>
        <v>J. Kugumdag</v>
      </c>
      <c r="B20" s="94">
        <f>'3.Pay Level'!D19</f>
        <v>5973</v>
      </c>
      <c r="C20" s="155">
        <f>'3.Pay Level'!M19</f>
        <v>6205.6923076923085</v>
      </c>
      <c r="D20" s="21">
        <f>'4.Fringe_Benefits'!G18+C20</f>
        <v>7239.3944800000008</v>
      </c>
      <c r="E20" s="93">
        <v>1</v>
      </c>
      <c r="F20" s="75">
        <f t="shared" si="15"/>
        <v>72.393944800000014</v>
      </c>
      <c r="G20" s="93">
        <v>1</v>
      </c>
      <c r="H20" s="75">
        <f t="shared" si="16"/>
        <v>72.393944800000014</v>
      </c>
      <c r="I20" s="93">
        <v>1</v>
      </c>
      <c r="J20" s="75">
        <f t="shared" si="17"/>
        <v>72.393944800000014</v>
      </c>
      <c r="K20" s="93">
        <v>1</v>
      </c>
      <c r="L20" s="75">
        <f t="shared" si="18"/>
        <v>72.393944800000014</v>
      </c>
      <c r="M20" s="93">
        <v>1</v>
      </c>
      <c r="N20" s="73">
        <f t="shared" si="19"/>
        <v>72.393944800000014</v>
      </c>
      <c r="O20" s="93">
        <v>1</v>
      </c>
      <c r="P20" s="75">
        <f t="shared" si="20"/>
        <v>72.393944800000014</v>
      </c>
      <c r="Q20" s="93">
        <v>1</v>
      </c>
      <c r="R20" s="73">
        <f t="shared" si="21"/>
        <v>72.393944800000014</v>
      </c>
      <c r="S20" s="93">
        <v>2</v>
      </c>
      <c r="T20" s="73">
        <f t="shared" si="22"/>
        <v>144.78788960000003</v>
      </c>
      <c r="U20" s="93">
        <v>1</v>
      </c>
      <c r="V20" s="73">
        <f t="shared" si="23"/>
        <v>72.393944800000014</v>
      </c>
      <c r="W20" s="93">
        <v>87</v>
      </c>
      <c r="X20" s="73">
        <f t="shared" si="24"/>
        <v>6298.2731976000014</v>
      </c>
      <c r="Y20" s="105">
        <v>2</v>
      </c>
      <c r="Z20" s="73">
        <f t="shared" si="25"/>
        <v>144.78788960000003</v>
      </c>
      <c r="AA20" s="105">
        <v>1</v>
      </c>
      <c r="AB20" s="73">
        <f t="shared" si="26"/>
        <v>72.393944800000014</v>
      </c>
      <c r="AC20" s="95">
        <f t="shared" si="12"/>
        <v>100</v>
      </c>
      <c r="AD20" s="74">
        <f t="shared" si="1"/>
        <v>7239.3944800000008</v>
      </c>
      <c r="AE20" s="6"/>
      <c r="AF20" s="6" t="s">
        <v>171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>
      <c r="A21" s="211" t="str">
        <f>'3.Pay Level'!A20</f>
        <v>Vacant-in progress</v>
      </c>
      <c r="B21" s="94">
        <f>'3.Pay Level'!D20</f>
        <v>5973</v>
      </c>
      <c r="C21" s="155">
        <f>'3.Pay Level'!M20</f>
        <v>6205.6923076923085</v>
      </c>
      <c r="D21" s="21">
        <f>'4.Fringe_Benefits'!G19+C21</f>
        <v>7224.6800000000012</v>
      </c>
      <c r="E21" s="93">
        <v>1</v>
      </c>
      <c r="F21" s="75">
        <f t="shared" si="15"/>
        <v>72.246800000000007</v>
      </c>
      <c r="G21" s="93">
        <v>1</v>
      </c>
      <c r="H21" s="75">
        <f t="shared" si="16"/>
        <v>72.246800000000007</v>
      </c>
      <c r="I21" s="93">
        <v>1</v>
      </c>
      <c r="J21" s="75">
        <f t="shared" si="17"/>
        <v>72.246800000000007</v>
      </c>
      <c r="K21" s="93">
        <v>1</v>
      </c>
      <c r="L21" s="75">
        <f t="shared" si="18"/>
        <v>72.246800000000007</v>
      </c>
      <c r="M21" s="93">
        <v>1</v>
      </c>
      <c r="N21" s="73">
        <f t="shared" si="19"/>
        <v>72.246800000000007</v>
      </c>
      <c r="O21" s="93">
        <v>1</v>
      </c>
      <c r="P21" s="75">
        <f t="shared" si="20"/>
        <v>72.246800000000007</v>
      </c>
      <c r="Q21" s="93">
        <v>1</v>
      </c>
      <c r="R21" s="73">
        <f t="shared" si="21"/>
        <v>72.246800000000007</v>
      </c>
      <c r="S21" s="93">
        <v>2</v>
      </c>
      <c r="T21" s="73">
        <f t="shared" si="22"/>
        <v>144.49360000000001</v>
      </c>
      <c r="U21" s="93">
        <v>1</v>
      </c>
      <c r="V21" s="73">
        <f t="shared" si="23"/>
        <v>72.246800000000007</v>
      </c>
      <c r="W21" s="93">
        <v>87</v>
      </c>
      <c r="X21" s="73">
        <f t="shared" si="24"/>
        <v>6285.4716000000017</v>
      </c>
      <c r="Y21" s="105">
        <v>2</v>
      </c>
      <c r="Z21" s="73">
        <f t="shared" si="25"/>
        <v>144.49360000000001</v>
      </c>
      <c r="AA21" s="105">
        <v>1</v>
      </c>
      <c r="AB21" s="73">
        <f t="shared" si="26"/>
        <v>72.246800000000007</v>
      </c>
      <c r="AC21" s="95">
        <f t="shared" si="12"/>
        <v>100</v>
      </c>
      <c r="AD21" s="74">
        <f t="shared" si="1"/>
        <v>7224.6800000000012</v>
      </c>
      <c r="AE21" s="6"/>
      <c r="AF21" s="6" t="s">
        <v>171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>
      <c r="A22" s="211" t="str">
        <f>'3.Pay Level'!A21</f>
        <v>15% Night Dif</v>
      </c>
      <c r="B22" s="94">
        <f>'3.Pay Level'!D21</f>
        <v>6805</v>
      </c>
      <c r="C22" s="155">
        <f>'3.Pay Level'!M21</f>
        <v>6805</v>
      </c>
      <c r="D22" s="21">
        <f>'4.Fringe_Benefits'!G20+C22</f>
        <v>7519.5249999999996</v>
      </c>
      <c r="E22" s="93">
        <v>1</v>
      </c>
      <c r="F22" s="75">
        <f t="shared" si="15"/>
        <v>75.195250000000001</v>
      </c>
      <c r="G22" s="93">
        <v>1</v>
      </c>
      <c r="H22" s="75">
        <f t="shared" si="16"/>
        <v>75.195250000000001</v>
      </c>
      <c r="I22" s="93">
        <v>1</v>
      </c>
      <c r="J22" s="75">
        <f t="shared" si="17"/>
        <v>75.195250000000001</v>
      </c>
      <c r="K22" s="93">
        <v>1</v>
      </c>
      <c r="L22" s="75">
        <f t="shared" si="18"/>
        <v>75.195250000000001</v>
      </c>
      <c r="M22" s="93">
        <v>1</v>
      </c>
      <c r="N22" s="73">
        <f t="shared" si="19"/>
        <v>75.195250000000001</v>
      </c>
      <c r="O22" s="93">
        <v>1</v>
      </c>
      <c r="P22" s="75">
        <f t="shared" si="20"/>
        <v>75.195250000000001</v>
      </c>
      <c r="Q22" s="93">
        <v>1</v>
      </c>
      <c r="R22" s="73">
        <f t="shared" si="21"/>
        <v>75.195250000000001</v>
      </c>
      <c r="S22" s="93">
        <v>2</v>
      </c>
      <c r="T22" s="73">
        <f t="shared" si="22"/>
        <v>150.3905</v>
      </c>
      <c r="U22" s="93">
        <v>1</v>
      </c>
      <c r="V22" s="73">
        <f t="shared" si="23"/>
        <v>75.195250000000001</v>
      </c>
      <c r="W22" s="93">
        <v>87</v>
      </c>
      <c r="X22" s="73">
        <f t="shared" si="24"/>
        <v>6541.9867499999991</v>
      </c>
      <c r="Y22" s="105">
        <v>2</v>
      </c>
      <c r="Z22" s="73">
        <f t="shared" si="25"/>
        <v>150.3905</v>
      </c>
      <c r="AA22" s="105">
        <v>1</v>
      </c>
      <c r="AB22" s="73">
        <f t="shared" si="26"/>
        <v>75.195250000000001</v>
      </c>
      <c r="AC22" s="95">
        <f t="shared" si="12"/>
        <v>100</v>
      </c>
      <c r="AD22" s="74">
        <f t="shared" si="1"/>
        <v>7519.5249999999996</v>
      </c>
      <c r="AE22" s="6"/>
      <c r="AF22" s="6" t="s">
        <v>171</v>
      </c>
      <c r="AG22" s="199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>
      <c r="A23" s="211" t="str">
        <f>'3.Pay Level'!A22</f>
        <v>Vacant-in progress</v>
      </c>
      <c r="B23" s="94">
        <f>'3.Pay Level'!D22</f>
        <v>21743</v>
      </c>
      <c r="C23" s="155">
        <f>'3.Pay Level'!M22</f>
        <v>21743</v>
      </c>
      <c r="D23" s="21">
        <f>'4.Fringe_Benefits'!G21+C23</f>
        <v>24285.494999999999</v>
      </c>
      <c r="E23" s="93">
        <v>1</v>
      </c>
      <c r="F23" s="75">
        <f t="shared" si="15"/>
        <v>242.85495</v>
      </c>
      <c r="G23" s="93">
        <v>1</v>
      </c>
      <c r="H23" s="75">
        <f t="shared" si="16"/>
        <v>242.85495</v>
      </c>
      <c r="I23" s="93">
        <v>1</v>
      </c>
      <c r="J23" s="75">
        <f t="shared" si="17"/>
        <v>242.85495</v>
      </c>
      <c r="K23" s="93">
        <v>1</v>
      </c>
      <c r="L23" s="75">
        <f t="shared" si="18"/>
        <v>242.85495</v>
      </c>
      <c r="M23" s="93">
        <v>1</v>
      </c>
      <c r="N23" s="73">
        <f t="shared" si="19"/>
        <v>242.85495</v>
      </c>
      <c r="O23" s="93">
        <v>1</v>
      </c>
      <c r="P23" s="75">
        <f t="shared" si="20"/>
        <v>242.85495</v>
      </c>
      <c r="Q23" s="93">
        <v>1</v>
      </c>
      <c r="R23" s="73">
        <f t="shared" si="21"/>
        <v>242.85495</v>
      </c>
      <c r="S23" s="93">
        <v>2</v>
      </c>
      <c r="T23" s="73">
        <f t="shared" si="22"/>
        <v>485.7099</v>
      </c>
      <c r="U23" s="93">
        <v>1</v>
      </c>
      <c r="V23" s="73">
        <f t="shared" si="23"/>
        <v>242.85495</v>
      </c>
      <c r="W23" s="93">
        <v>87</v>
      </c>
      <c r="X23" s="73">
        <f t="shared" si="24"/>
        <v>21128.380649999999</v>
      </c>
      <c r="Y23" s="105">
        <v>2</v>
      </c>
      <c r="Z23" s="73">
        <f t="shared" si="25"/>
        <v>485.7099</v>
      </c>
      <c r="AA23" s="105">
        <v>1</v>
      </c>
      <c r="AB23" s="73">
        <f t="shared" si="26"/>
        <v>242.85495</v>
      </c>
      <c r="AC23" s="95">
        <f t="shared" si="12"/>
        <v>100</v>
      </c>
      <c r="AD23" s="74">
        <f t="shared" si="1"/>
        <v>24285.494999999999</v>
      </c>
      <c r="AE23" s="6"/>
      <c r="AF23" s="6" t="s">
        <v>169</v>
      </c>
      <c r="AG23" t="s">
        <v>170</v>
      </c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>
      <c r="A24" s="212" t="str">
        <f>'3.Pay Level'!A23</f>
        <v>T. Igeral</v>
      </c>
      <c r="B24" s="155">
        <f>'3.Pay Level'!D23</f>
        <v>21314</v>
      </c>
      <c r="C24" s="155">
        <f>'3.Pay Level'!M23</f>
        <v>22180</v>
      </c>
      <c r="D24" s="156">
        <f>'4.Fringe_Benefits'!G22+C24</f>
        <v>32076.29</v>
      </c>
      <c r="E24" s="72">
        <v>15</v>
      </c>
      <c r="F24" s="75">
        <f t="shared" si="15"/>
        <v>4811.4435000000003</v>
      </c>
      <c r="G24" s="72">
        <v>15</v>
      </c>
      <c r="H24" s="75">
        <f t="shared" si="16"/>
        <v>4811.4435000000003</v>
      </c>
      <c r="I24" s="72">
        <v>15</v>
      </c>
      <c r="J24" s="75">
        <f t="shared" si="17"/>
        <v>4811.4435000000003</v>
      </c>
      <c r="K24" s="72">
        <v>20</v>
      </c>
      <c r="L24" s="75">
        <f t="shared" si="18"/>
        <v>6415.2580000000007</v>
      </c>
      <c r="M24" s="72">
        <v>20</v>
      </c>
      <c r="N24" s="73">
        <f t="shared" si="19"/>
        <v>6415.2580000000007</v>
      </c>
      <c r="O24" s="72">
        <v>2</v>
      </c>
      <c r="P24" s="75">
        <f t="shared" si="20"/>
        <v>641.5258</v>
      </c>
      <c r="Q24" s="72">
        <v>3</v>
      </c>
      <c r="R24" s="73">
        <f t="shared" si="21"/>
        <v>962.28869999999995</v>
      </c>
      <c r="S24" s="72">
        <v>4</v>
      </c>
      <c r="T24" s="73">
        <f t="shared" si="22"/>
        <v>1283.0516</v>
      </c>
      <c r="U24" s="72">
        <v>2</v>
      </c>
      <c r="V24" s="73">
        <f t="shared" si="23"/>
        <v>641.5258</v>
      </c>
      <c r="W24" s="72">
        <v>2</v>
      </c>
      <c r="X24" s="73">
        <f t="shared" si="24"/>
        <v>641.5258</v>
      </c>
      <c r="Y24" s="105">
        <v>1</v>
      </c>
      <c r="Z24" s="73">
        <f t="shared" si="25"/>
        <v>320.7629</v>
      </c>
      <c r="AA24" s="105">
        <v>1</v>
      </c>
      <c r="AB24" s="73">
        <f t="shared" si="26"/>
        <v>320.7629</v>
      </c>
      <c r="AC24" s="95">
        <f t="shared" si="12"/>
        <v>100</v>
      </c>
      <c r="AD24" s="74">
        <f t="shared" si="1"/>
        <v>32076.29</v>
      </c>
      <c r="AE24" s="6"/>
      <c r="AF24" s="6" t="s">
        <v>173</v>
      </c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>
      <c r="A25" s="211" t="str">
        <f>'3.Pay Level'!A24</f>
        <v>Vacant-in progress</v>
      </c>
      <c r="B25" s="94">
        <f>'3.Pay Level'!D24</f>
        <v>21314</v>
      </c>
      <c r="C25" s="155">
        <f>'3.Pay Level'!M24</f>
        <v>21314</v>
      </c>
      <c r="D25" s="21">
        <f>'4.Fringe_Benefits'!G23+C25</f>
        <v>23919.360000000001</v>
      </c>
      <c r="E25" s="93">
        <v>15</v>
      </c>
      <c r="F25" s="75">
        <f t="shared" si="15"/>
        <v>3587.9040000000005</v>
      </c>
      <c r="G25" s="93">
        <v>15</v>
      </c>
      <c r="H25" s="75">
        <f t="shared" si="16"/>
        <v>3587.9040000000005</v>
      </c>
      <c r="I25" s="93">
        <v>15</v>
      </c>
      <c r="J25" s="75">
        <f t="shared" si="17"/>
        <v>3587.9040000000005</v>
      </c>
      <c r="K25" s="93">
        <v>15</v>
      </c>
      <c r="L25" s="75">
        <f t="shared" si="18"/>
        <v>3587.9040000000005</v>
      </c>
      <c r="M25" s="93">
        <v>10</v>
      </c>
      <c r="N25" s="73">
        <f t="shared" ref="N25:N34" si="27">M25*$D25/100</f>
        <v>2391.9360000000001</v>
      </c>
      <c r="O25" s="93">
        <v>4</v>
      </c>
      <c r="P25" s="75">
        <f t="shared" ref="P25:P34" si="28">O25*$D25/100</f>
        <v>956.77440000000001</v>
      </c>
      <c r="Q25" s="93">
        <v>5</v>
      </c>
      <c r="R25" s="73">
        <f t="shared" ref="R25:R34" si="29">Q25*$D25/100</f>
        <v>1195.9680000000001</v>
      </c>
      <c r="S25" s="93">
        <v>10</v>
      </c>
      <c r="T25" s="73">
        <f t="shared" ref="T25:T34" si="30">S25*$D25/100</f>
        <v>2391.9360000000001</v>
      </c>
      <c r="U25" s="93">
        <v>2</v>
      </c>
      <c r="V25" s="73">
        <f t="shared" ref="V25:V34" si="31">U25*$D25/100</f>
        <v>478.38720000000001</v>
      </c>
      <c r="W25" s="93">
        <v>5</v>
      </c>
      <c r="X25" s="73">
        <f t="shared" ref="X25:X34" si="32">W25*$D25/100</f>
        <v>1195.9680000000001</v>
      </c>
      <c r="Y25" s="105">
        <v>2</v>
      </c>
      <c r="Z25" s="73">
        <f t="shared" ref="Z25:Z34" si="33">Y25*$D25/100</f>
        <v>478.38720000000001</v>
      </c>
      <c r="AA25" s="105">
        <v>2</v>
      </c>
      <c r="AB25" s="73">
        <f t="shared" ref="AB25:AB34" si="34">AA25*$D25/100</f>
        <v>478.38720000000001</v>
      </c>
      <c r="AC25" s="95">
        <f t="shared" si="12"/>
        <v>100</v>
      </c>
      <c r="AD25" s="74">
        <f t="shared" si="1"/>
        <v>23919.360000000001</v>
      </c>
      <c r="AE25" s="6"/>
      <c r="AF25" s="6" t="s">
        <v>173</v>
      </c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ht="25.5">
      <c r="A26" s="211" t="str">
        <f>'3.Pay Level'!A25</f>
        <v>20% Acting Compensation (Alvin E Sinem)</v>
      </c>
      <c r="B26" s="94">
        <f>'3.Pay Level'!D25</f>
        <v>4890</v>
      </c>
      <c r="C26" s="155">
        <f>'3.Pay Level'!M25</f>
        <v>4890</v>
      </c>
      <c r="D26" s="21">
        <f>'4.Fringe_Benefits'!G24+C26</f>
        <v>5403.45</v>
      </c>
      <c r="E26" s="93">
        <v>15</v>
      </c>
      <c r="F26" s="75">
        <f t="shared" si="15"/>
        <v>810.51750000000004</v>
      </c>
      <c r="G26" s="93">
        <v>15</v>
      </c>
      <c r="H26" s="75">
        <f t="shared" si="16"/>
        <v>810.51750000000004</v>
      </c>
      <c r="I26" s="93">
        <v>15</v>
      </c>
      <c r="J26" s="75">
        <f t="shared" si="17"/>
        <v>810.51750000000004</v>
      </c>
      <c r="K26" s="93">
        <v>15</v>
      </c>
      <c r="L26" s="75">
        <f t="shared" si="18"/>
        <v>810.51750000000004</v>
      </c>
      <c r="M26" s="93">
        <v>10</v>
      </c>
      <c r="N26" s="73">
        <f t="shared" si="27"/>
        <v>540.34500000000003</v>
      </c>
      <c r="O26" s="93">
        <v>4</v>
      </c>
      <c r="P26" s="75">
        <f t="shared" si="28"/>
        <v>216.13800000000001</v>
      </c>
      <c r="Q26" s="93">
        <v>5</v>
      </c>
      <c r="R26" s="73">
        <f t="shared" si="29"/>
        <v>270.17250000000001</v>
      </c>
      <c r="S26" s="93">
        <v>10</v>
      </c>
      <c r="T26" s="73">
        <f t="shared" si="30"/>
        <v>540.34500000000003</v>
      </c>
      <c r="U26" s="93">
        <v>2</v>
      </c>
      <c r="V26" s="73">
        <f t="shared" si="31"/>
        <v>108.069</v>
      </c>
      <c r="W26" s="93">
        <v>5</v>
      </c>
      <c r="X26" s="73">
        <f t="shared" si="32"/>
        <v>270.17250000000001</v>
      </c>
      <c r="Y26" s="105">
        <v>2</v>
      </c>
      <c r="Z26" s="73">
        <f t="shared" si="33"/>
        <v>108.069</v>
      </c>
      <c r="AA26" s="105">
        <v>2</v>
      </c>
      <c r="AB26" s="73">
        <f t="shared" si="34"/>
        <v>108.069</v>
      </c>
      <c r="AC26" s="95">
        <f t="shared" si="12"/>
        <v>100</v>
      </c>
      <c r="AD26" s="74">
        <f t="shared" si="1"/>
        <v>5403.45</v>
      </c>
      <c r="AE26" s="6"/>
      <c r="AF26" s="6" t="s">
        <v>173</v>
      </c>
      <c r="AG26" s="199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>
      <c r="A27" s="211" t="str">
        <f>'3.Pay Level'!A26</f>
        <v>M. Mailuw</v>
      </c>
      <c r="B27" s="94">
        <f>'3.Pay Level'!D26</f>
        <v>24448</v>
      </c>
      <c r="C27" s="155">
        <f>'3.Pay Level'!M26</f>
        <v>24448</v>
      </c>
      <c r="D27" s="21">
        <f>'4.Fringe_Benefits'!G25+C27</f>
        <v>28052.959999999999</v>
      </c>
      <c r="E27" s="93">
        <v>15</v>
      </c>
      <c r="F27" s="75">
        <f t="shared" si="15"/>
        <v>4207.9439999999995</v>
      </c>
      <c r="G27" s="93">
        <v>15</v>
      </c>
      <c r="H27" s="75">
        <f t="shared" si="16"/>
        <v>4207.9439999999995</v>
      </c>
      <c r="I27" s="93">
        <v>15</v>
      </c>
      <c r="J27" s="75">
        <f t="shared" si="17"/>
        <v>4207.9439999999995</v>
      </c>
      <c r="K27" s="93">
        <v>15</v>
      </c>
      <c r="L27" s="75">
        <f t="shared" si="18"/>
        <v>4207.9439999999995</v>
      </c>
      <c r="M27" s="93">
        <v>10</v>
      </c>
      <c r="N27" s="73">
        <f t="shared" si="27"/>
        <v>2805.2959999999998</v>
      </c>
      <c r="O27" s="93">
        <v>4</v>
      </c>
      <c r="P27" s="75">
        <f t="shared" si="28"/>
        <v>1122.1184000000001</v>
      </c>
      <c r="Q27" s="93">
        <v>5</v>
      </c>
      <c r="R27" s="73">
        <f t="shared" si="29"/>
        <v>1402.6479999999999</v>
      </c>
      <c r="S27" s="93">
        <v>10</v>
      </c>
      <c r="T27" s="73">
        <f t="shared" si="30"/>
        <v>2805.2959999999998</v>
      </c>
      <c r="U27" s="93">
        <v>2</v>
      </c>
      <c r="V27" s="73">
        <f t="shared" si="31"/>
        <v>561.05920000000003</v>
      </c>
      <c r="W27" s="93">
        <v>5</v>
      </c>
      <c r="X27" s="73">
        <f t="shared" si="32"/>
        <v>1402.6479999999999</v>
      </c>
      <c r="Y27" s="105">
        <v>2</v>
      </c>
      <c r="Z27" s="73">
        <f t="shared" si="33"/>
        <v>561.05920000000003</v>
      </c>
      <c r="AA27" s="105">
        <v>2</v>
      </c>
      <c r="AB27" s="73">
        <f t="shared" si="34"/>
        <v>561.05920000000003</v>
      </c>
      <c r="AC27" s="95">
        <f t="shared" si="12"/>
        <v>100</v>
      </c>
      <c r="AD27" s="74">
        <f t="shared" si="1"/>
        <v>28052.959999999999</v>
      </c>
      <c r="AE27" s="6"/>
      <c r="AF27" s="6" t="s">
        <v>172</v>
      </c>
      <c r="AG27" s="199" t="s">
        <v>174</v>
      </c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>
      <c r="A28" s="211" t="str">
        <f>'3.Pay Level'!A27</f>
        <v>Vacant-in progress</v>
      </c>
      <c r="B28" s="94">
        <f>'3.Pay Level'!D27</f>
        <v>20482</v>
      </c>
      <c r="C28" s="155">
        <f>'3.Pay Level'!M27</f>
        <v>20482</v>
      </c>
      <c r="D28" s="21">
        <f>'4.Fringe_Benefits'!G26+C28</f>
        <v>30200</v>
      </c>
      <c r="E28" s="93">
        <v>15</v>
      </c>
      <c r="F28" s="75">
        <f t="shared" si="15"/>
        <v>4530</v>
      </c>
      <c r="G28" s="93">
        <v>15</v>
      </c>
      <c r="H28" s="75">
        <f t="shared" si="16"/>
        <v>4530</v>
      </c>
      <c r="I28" s="93">
        <v>15</v>
      </c>
      <c r="J28" s="75">
        <f t="shared" si="17"/>
        <v>4530</v>
      </c>
      <c r="K28" s="93">
        <v>15</v>
      </c>
      <c r="L28" s="75">
        <f t="shared" si="18"/>
        <v>4530</v>
      </c>
      <c r="M28" s="93">
        <v>10</v>
      </c>
      <c r="N28" s="73">
        <f t="shared" si="27"/>
        <v>3020</v>
      </c>
      <c r="O28" s="93">
        <v>4</v>
      </c>
      <c r="P28" s="75">
        <f t="shared" si="28"/>
        <v>1208</v>
      </c>
      <c r="Q28" s="93">
        <v>5</v>
      </c>
      <c r="R28" s="73">
        <f t="shared" si="29"/>
        <v>1510</v>
      </c>
      <c r="S28" s="93">
        <v>10</v>
      </c>
      <c r="T28" s="73">
        <f t="shared" si="30"/>
        <v>3020</v>
      </c>
      <c r="U28" s="93">
        <v>2</v>
      </c>
      <c r="V28" s="73">
        <f t="shared" si="31"/>
        <v>604</v>
      </c>
      <c r="W28" s="93">
        <v>5</v>
      </c>
      <c r="X28" s="73">
        <f t="shared" si="32"/>
        <v>1510</v>
      </c>
      <c r="Y28" s="105">
        <v>2</v>
      </c>
      <c r="Z28" s="73">
        <f t="shared" si="33"/>
        <v>604</v>
      </c>
      <c r="AA28" s="105">
        <v>2</v>
      </c>
      <c r="AB28" s="73">
        <f t="shared" si="34"/>
        <v>604</v>
      </c>
      <c r="AC28" s="95">
        <f t="shared" si="12"/>
        <v>100</v>
      </c>
      <c r="AD28" s="74">
        <f t="shared" si="1"/>
        <v>30200</v>
      </c>
      <c r="AE28" s="6"/>
      <c r="AF28" s="6" t="s">
        <v>175</v>
      </c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>
      <c r="A29" s="211" t="str">
        <f>'3.Pay Level'!A28</f>
        <v>J. Falmed</v>
      </c>
      <c r="B29" s="94">
        <f>'3.Pay Level'!D28</f>
        <v>27871</v>
      </c>
      <c r="C29" s="155">
        <f>'3.Pay Level'!M28</f>
        <v>27871.000000000004</v>
      </c>
      <c r="D29" s="21">
        <f>'4.Fringe_Benefits'!G27+C29</f>
        <v>31316.415000000005</v>
      </c>
      <c r="E29" s="93">
        <v>15</v>
      </c>
      <c r="F29" s="75">
        <f t="shared" si="15"/>
        <v>4697.4622500000005</v>
      </c>
      <c r="G29" s="93">
        <v>15</v>
      </c>
      <c r="H29" s="75">
        <f t="shared" si="16"/>
        <v>4697.4622500000005</v>
      </c>
      <c r="I29" s="93">
        <v>15</v>
      </c>
      <c r="J29" s="75">
        <f t="shared" si="17"/>
        <v>4697.4622500000005</v>
      </c>
      <c r="K29" s="93">
        <v>15</v>
      </c>
      <c r="L29" s="75">
        <f t="shared" si="18"/>
        <v>4697.4622500000005</v>
      </c>
      <c r="M29" s="93">
        <v>10</v>
      </c>
      <c r="N29" s="73">
        <f t="shared" si="27"/>
        <v>3131.6415000000002</v>
      </c>
      <c r="O29" s="93">
        <v>4</v>
      </c>
      <c r="P29" s="75">
        <f t="shared" si="28"/>
        <v>1252.6566000000003</v>
      </c>
      <c r="Q29" s="93">
        <v>5</v>
      </c>
      <c r="R29" s="73">
        <f t="shared" si="29"/>
        <v>1565.8207500000001</v>
      </c>
      <c r="S29" s="93">
        <v>10</v>
      </c>
      <c r="T29" s="73">
        <f t="shared" si="30"/>
        <v>3131.6415000000002</v>
      </c>
      <c r="U29" s="93">
        <v>2</v>
      </c>
      <c r="V29" s="73">
        <f t="shared" si="31"/>
        <v>626.32830000000013</v>
      </c>
      <c r="W29" s="93">
        <v>5</v>
      </c>
      <c r="X29" s="73">
        <f t="shared" si="32"/>
        <v>1565.8207500000001</v>
      </c>
      <c r="Y29" s="105">
        <v>2</v>
      </c>
      <c r="Z29" s="73">
        <f t="shared" si="33"/>
        <v>626.32830000000013</v>
      </c>
      <c r="AA29" s="105">
        <v>2</v>
      </c>
      <c r="AB29" s="73">
        <f t="shared" si="34"/>
        <v>626.32830000000013</v>
      </c>
      <c r="AC29" s="95">
        <f t="shared" si="12"/>
        <v>100</v>
      </c>
      <c r="AD29" s="74">
        <f t="shared" si="1"/>
        <v>31316.415000000005</v>
      </c>
      <c r="AE29" s="6"/>
      <c r="AF29" s="6" t="s">
        <v>176</v>
      </c>
      <c r="AG29" t="s">
        <v>177</v>
      </c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>
      <c r="A30" s="211" t="str">
        <f>'3.Pay Level'!A29</f>
        <v>A. Sinem</v>
      </c>
      <c r="B30" s="94">
        <f>'3.Pay Level'!D29</f>
        <v>24448</v>
      </c>
      <c r="C30" s="155">
        <f>'3.Pay Level'!M29</f>
        <v>24448</v>
      </c>
      <c r="D30" s="21">
        <f>'4.Fringe_Benefits'!G28+C30</f>
        <v>28514.560000000001</v>
      </c>
      <c r="E30" s="93">
        <v>15</v>
      </c>
      <c r="F30" s="75">
        <f t="shared" si="15"/>
        <v>4277.1840000000002</v>
      </c>
      <c r="G30" s="93">
        <v>15</v>
      </c>
      <c r="H30" s="75">
        <f t="shared" si="16"/>
        <v>4277.1840000000002</v>
      </c>
      <c r="I30" s="93">
        <v>15</v>
      </c>
      <c r="J30" s="75">
        <f t="shared" si="17"/>
        <v>4277.1840000000002</v>
      </c>
      <c r="K30" s="93">
        <v>15</v>
      </c>
      <c r="L30" s="75">
        <f t="shared" si="18"/>
        <v>4277.1840000000002</v>
      </c>
      <c r="M30" s="93">
        <v>10</v>
      </c>
      <c r="N30" s="73">
        <f t="shared" si="27"/>
        <v>2851.4560000000001</v>
      </c>
      <c r="O30" s="93">
        <v>4</v>
      </c>
      <c r="P30" s="75">
        <f t="shared" si="28"/>
        <v>1140.5824</v>
      </c>
      <c r="Q30" s="93">
        <v>5</v>
      </c>
      <c r="R30" s="73">
        <f t="shared" si="29"/>
        <v>1425.7280000000001</v>
      </c>
      <c r="S30" s="93">
        <v>10</v>
      </c>
      <c r="T30" s="73">
        <f t="shared" si="30"/>
        <v>2851.4560000000001</v>
      </c>
      <c r="U30" s="93">
        <v>2</v>
      </c>
      <c r="V30" s="73">
        <f t="shared" si="31"/>
        <v>570.2912</v>
      </c>
      <c r="W30" s="93">
        <v>5</v>
      </c>
      <c r="X30" s="73">
        <f t="shared" si="32"/>
        <v>1425.7280000000001</v>
      </c>
      <c r="Y30" s="105">
        <v>2</v>
      </c>
      <c r="Z30" s="73">
        <f t="shared" si="33"/>
        <v>570.2912</v>
      </c>
      <c r="AA30" s="105">
        <v>2</v>
      </c>
      <c r="AB30" s="73">
        <f t="shared" si="34"/>
        <v>570.2912</v>
      </c>
      <c r="AC30" s="95">
        <f t="shared" si="12"/>
        <v>100</v>
      </c>
      <c r="AD30" s="74">
        <f t="shared" si="1"/>
        <v>28514.560000000001</v>
      </c>
      <c r="AE30" s="6"/>
      <c r="AF30" s="6" t="s">
        <v>178</v>
      </c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48">
      <c r="A31" s="211" t="str">
        <f>'3.Pay Level'!A30</f>
        <v>Vacant-in progress</v>
      </c>
      <c r="B31" s="94">
        <f>'3.Pay Level'!D30</f>
        <v>6924</v>
      </c>
      <c r="C31" s="155">
        <f>'3.Pay Level'!M30</f>
        <v>6924</v>
      </c>
      <c r="D31" s="21">
        <f>'4.Fringe_Benefits'!G29+C31</f>
        <v>15218.41</v>
      </c>
      <c r="E31" s="93">
        <v>4</v>
      </c>
      <c r="F31" s="75">
        <f t="shared" si="15"/>
        <v>608.7364</v>
      </c>
      <c r="G31" s="93">
        <v>4</v>
      </c>
      <c r="H31" s="75">
        <f t="shared" si="16"/>
        <v>608.7364</v>
      </c>
      <c r="I31" s="93">
        <v>80</v>
      </c>
      <c r="J31" s="75">
        <f t="shared" si="17"/>
        <v>12174.728000000001</v>
      </c>
      <c r="K31" s="93">
        <v>2</v>
      </c>
      <c r="L31" s="75">
        <f t="shared" si="18"/>
        <v>304.3682</v>
      </c>
      <c r="M31" s="93">
        <v>1</v>
      </c>
      <c r="N31" s="73">
        <f t="shared" si="27"/>
        <v>152.1841</v>
      </c>
      <c r="O31" s="93">
        <v>1</v>
      </c>
      <c r="P31" s="75">
        <f t="shared" si="28"/>
        <v>152.1841</v>
      </c>
      <c r="Q31" s="93">
        <v>2</v>
      </c>
      <c r="R31" s="73">
        <f t="shared" si="29"/>
        <v>304.3682</v>
      </c>
      <c r="S31" s="93">
        <v>2</v>
      </c>
      <c r="T31" s="73">
        <f t="shared" si="30"/>
        <v>304.3682</v>
      </c>
      <c r="U31" s="93">
        <v>1</v>
      </c>
      <c r="V31" s="73">
        <f t="shared" si="31"/>
        <v>152.1841</v>
      </c>
      <c r="W31" s="93">
        <v>1</v>
      </c>
      <c r="X31" s="73">
        <f t="shared" si="32"/>
        <v>152.1841</v>
      </c>
      <c r="Y31" s="105">
        <v>1</v>
      </c>
      <c r="Z31" s="73">
        <f t="shared" si="33"/>
        <v>152.1841</v>
      </c>
      <c r="AA31" s="105">
        <v>1</v>
      </c>
      <c r="AB31" s="73">
        <f t="shared" si="34"/>
        <v>152.1841</v>
      </c>
      <c r="AC31" s="95">
        <f t="shared" si="12"/>
        <v>100</v>
      </c>
      <c r="AD31" s="74">
        <f t="shared" si="1"/>
        <v>15218.41</v>
      </c>
      <c r="AE31" s="6"/>
      <c r="AF31" s="6" t="s">
        <v>178</v>
      </c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>
      <c r="A32" s="211" t="str">
        <f>'3.Pay Level'!A31</f>
        <v>J. Sinem</v>
      </c>
      <c r="B32" s="94">
        <f>'3.Pay Level'!D31</f>
        <v>13689</v>
      </c>
      <c r="C32" s="155">
        <f>'3.Pay Level'!M31</f>
        <v>14052.538461538461</v>
      </c>
      <c r="D32" s="21">
        <f>'4.Fringe_Benefits'!G30+C32</f>
        <v>15768.555</v>
      </c>
      <c r="E32" s="93">
        <v>2</v>
      </c>
      <c r="F32" s="75">
        <f t="shared" si="15"/>
        <v>315.37110000000001</v>
      </c>
      <c r="G32" s="93">
        <v>2</v>
      </c>
      <c r="H32" s="75">
        <f t="shared" si="16"/>
        <v>315.37110000000001</v>
      </c>
      <c r="I32" s="93">
        <v>2</v>
      </c>
      <c r="J32" s="75">
        <f t="shared" si="17"/>
        <v>315.37110000000001</v>
      </c>
      <c r="K32" s="93">
        <v>2</v>
      </c>
      <c r="L32" s="75">
        <f t="shared" si="18"/>
        <v>315.37110000000001</v>
      </c>
      <c r="M32" s="93">
        <v>25</v>
      </c>
      <c r="N32" s="73">
        <f t="shared" si="27"/>
        <v>3942.1387500000001</v>
      </c>
      <c r="O32" s="93">
        <v>25</v>
      </c>
      <c r="P32" s="75">
        <f t="shared" si="28"/>
        <v>3942.1387500000001</v>
      </c>
      <c r="Q32" s="93">
        <v>25</v>
      </c>
      <c r="R32" s="73">
        <f t="shared" si="29"/>
        <v>3942.1387500000001</v>
      </c>
      <c r="S32" s="93">
        <v>10</v>
      </c>
      <c r="T32" s="73">
        <f t="shared" si="30"/>
        <v>1576.8554999999999</v>
      </c>
      <c r="U32" s="93">
        <v>1</v>
      </c>
      <c r="V32" s="73">
        <f t="shared" si="31"/>
        <v>157.68555000000001</v>
      </c>
      <c r="W32" s="93">
        <v>4</v>
      </c>
      <c r="X32" s="73">
        <f t="shared" si="32"/>
        <v>630.74220000000003</v>
      </c>
      <c r="Y32" s="105">
        <v>1</v>
      </c>
      <c r="Z32" s="73">
        <f t="shared" si="33"/>
        <v>157.68555000000001</v>
      </c>
      <c r="AA32" s="105">
        <v>1</v>
      </c>
      <c r="AB32" s="73">
        <f t="shared" si="34"/>
        <v>157.68555000000001</v>
      </c>
      <c r="AC32" s="95">
        <f t="shared" si="12"/>
        <v>100</v>
      </c>
      <c r="AD32" s="74">
        <f t="shared" si="1"/>
        <v>15768.555</v>
      </c>
      <c r="AE32" s="6"/>
      <c r="AF32" s="6" t="s">
        <v>178</v>
      </c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8">
      <c r="A33" s="211" t="str">
        <f>'3.Pay Level'!A32</f>
        <v>R. Yaisolug</v>
      </c>
      <c r="B33" s="94">
        <f>'3.Pay Level'!D32</f>
        <v>7637</v>
      </c>
      <c r="C33" s="155">
        <f>'3.Pay Level'!M32</f>
        <v>7660.8461538461534</v>
      </c>
      <c r="D33" s="21">
        <f>'4.Fringe_Benefits'!G31+C33</f>
        <v>8465.2349999999988</v>
      </c>
      <c r="E33" s="93">
        <v>2</v>
      </c>
      <c r="F33" s="75">
        <f t="shared" si="15"/>
        <v>169.30469999999997</v>
      </c>
      <c r="G33" s="93">
        <v>2</v>
      </c>
      <c r="H33" s="75">
        <f>G33*D33/100</f>
        <v>169.30469999999997</v>
      </c>
      <c r="I33" s="93">
        <v>2</v>
      </c>
      <c r="J33" s="75">
        <f t="shared" si="17"/>
        <v>169.30469999999997</v>
      </c>
      <c r="K33" s="93">
        <v>2</v>
      </c>
      <c r="L33" s="75">
        <f t="shared" si="18"/>
        <v>169.30469999999997</v>
      </c>
      <c r="M33" s="93">
        <v>25</v>
      </c>
      <c r="N33" s="73">
        <f t="shared" si="27"/>
        <v>2116.3087499999997</v>
      </c>
      <c r="O33" s="93">
        <v>25</v>
      </c>
      <c r="P33" s="75">
        <f t="shared" si="28"/>
        <v>2116.3087499999997</v>
      </c>
      <c r="Q33" s="93">
        <v>25</v>
      </c>
      <c r="R33" s="73">
        <f t="shared" si="29"/>
        <v>2116.3087499999997</v>
      </c>
      <c r="S33" s="93">
        <v>10</v>
      </c>
      <c r="T33" s="73">
        <f t="shared" si="30"/>
        <v>846.5234999999999</v>
      </c>
      <c r="U33" s="93">
        <v>1</v>
      </c>
      <c r="V33" s="73">
        <f t="shared" si="31"/>
        <v>84.652349999999984</v>
      </c>
      <c r="W33" s="93">
        <v>4</v>
      </c>
      <c r="X33" s="73">
        <f t="shared" si="32"/>
        <v>338.60939999999994</v>
      </c>
      <c r="Y33" s="105">
        <v>1</v>
      </c>
      <c r="Z33" s="73">
        <f t="shared" si="33"/>
        <v>84.652349999999984</v>
      </c>
      <c r="AA33" s="105">
        <v>1</v>
      </c>
      <c r="AB33" s="73">
        <f t="shared" si="34"/>
        <v>84.652349999999984</v>
      </c>
      <c r="AC33" s="95">
        <f t="shared" si="12"/>
        <v>100</v>
      </c>
      <c r="AD33" s="74">
        <f t="shared" si="1"/>
        <v>8465.2349999999988</v>
      </c>
      <c r="AE33" s="6"/>
      <c r="AF33" s="6" t="s">
        <v>178</v>
      </c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</row>
    <row r="34" spans="1:48">
      <c r="A34" s="211" t="str">
        <f>'3.Pay Level'!A33</f>
        <v>Vacant-in progress</v>
      </c>
      <c r="B34" s="94">
        <f>'3.Pay Level'!D33</f>
        <v>13826</v>
      </c>
      <c r="C34" s="155">
        <f>'3.Pay Level'!M33</f>
        <v>14245</v>
      </c>
      <c r="D34" s="21">
        <f>'4.Fringe_Benefits'!G32+C34</f>
        <v>16022.206200000001</v>
      </c>
      <c r="E34" s="93">
        <v>2</v>
      </c>
      <c r="F34" s="75">
        <f t="shared" si="15"/>
        <v>320.44412399999999</v>
      </c>
      <c r="G34" s="93">
        <v>2</v>
      </c>
      <c r="H34" s="75">
        <f t="shared" si="16"/>
        <v>320.44412399999999</v>
      </c>
      <c r="I34" s="93">
        <v>2</v>
      </c>
      <c r="J34" s="75">
        <f t="shared" si="17"/>
        <v>320.44412399999999</v>
      </c>
      <c r="K34" s="93">
        <v>2</v>
      </c>
      <c r="L34" s="75">
        <f t="shared" si="18"/>
        <v>320.44412399999999</v>
      </c>
      <c r="M34" s="93">
        <v>25</v>
      </c>
      <c r="N34" s="73">
        <f t="shared" si="27"/>
        <v>4005.5515500000001</v>
      </c>
      <c r="O34" s="93">
        <v>25</v>
      </c>
      <c r="P34" s="75">
        <f t="shared" si="28"/>
        <v>4005.5515500000001</v>
      </c>
      <c r="Q34" s="93">
        <v>25</v>
      </c>
      <c r="R34" s="73">
        <f t="shared" si="29"/>
        <v>4005.5515500000001</v>
      </c>
      <c r="S34" s="93">
        <v>10</v>
      </c>
      <c r="T34" s="73">
        <f t="shared" si="30"/>
        <v>1602.2206200000001</v>
      </c>
      <c r="U34" s="93">
        <v>1</v>
      </c>
      <c r="V34" s="73">
        <f t="shared" si="31"/>
        <v>160.22206199999999</v>
      </c>
      <c r="W34" s="93">
        <v>4</v>
      </c>
      <c r="X34" s="73">
        <f t="shared" si="32"/>
        <v>640.88824799999998</v>
      </c>
      <c r="Y34" s="105">
        <v>1</v>
      </c>
      <c r="Z34" s="73">
        <f t="shared" si="33"/>
        <v>160.22206199999999</v>
      </c>
      <c r="AA34" s="105">
        <v>1</v>
      </c>
      <c r="AB34" s="73">
        <f t="shared" si="34"/>
        <v>160.22206199999999</v>
      </c>
      <c r="AC34" s="95">
        <f t="shared" si="12"/>
        <v>100</v>
      </c>
      <c r="AD34" s="74">
        <f t="shared" si="1"/>
        <v>16022.206200000001</v>
      </c>
      <c r="AE34" s="6"/>
      <c r="AF34" s="6" t="s">
        <v>178</v>
      </c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</row>
    <row r="35" spans="1:48" ht="15.75" thickBot="1">
      <c r="A35" s="41" t="s">
        <v>14</v>
      </c>
      <c r="B35" s="42">
        <f>SUM(B4:B34)</f>
        <v>388604</v>
      </c>
      <c r="C35" s="154">
        <f>SUM(C4:C34)</f>
        <v>394526.03846153838</v>
      </c>
      <c r="D35" s="154">
        <f>SUM(D4:D34)</f>
        <v>470948.72684461536</v>
      </c>
      <c r="E35" s="76"/>
      <c r="F35" s="42">
        <f>SUM(F4:F34)</f>
        <v>38902.458234292309</v>
      </c>
      <c r="G35" s="76"/>
      <c r="H35" s="42">
        <f>SUM(H4:H34)</f>
        <v>38902.458234292309</v>
      </c>
      <c r="I35" s="76"/>
      <c r="J35" s="42">
        <f>SUM(J4:J34)</f>
        <v>50683.223134292311</v>
      </c>
      <c r="K35" s="76"/>
      <c r="L35" s="42">
        <f>SUM(L4:L34)</f>
        <v>43157.180253523074</v>
      </c>
      <c r="M35" s="76"/>
      <c r="N35" s="42">
        <f>SUM(N4:N34)</f>
        <v>43518.95557952307</v>
      </c>
      <c r="O35" s="76"/>
      <c r="P35" s="42">
        <f>SUM(P4:P34)</f>
        <v>21586.854260292308</v>
      </c>
      <c r="Q35" s="76"/>
      <c r="R35" s="42">
        <f>SUM(R4:R34)</f>
        <v>24039.223446938464</v>
      </c>
      <c r="S35" s="76"/>
      <c r="T35" s="42">
        <f>SUM(T4:T34)</f>
        <v>31499.66444058462</v>
      </c>
      <c r="U35" s="42"/>
      <c r="V35" s="42">
        <f>SUM(V4:V34)</f>
        <v>42088.547127492304</v>
      </c>
      <c r="W35" s="42"/>
      <c r="X35" s="42">
        <f>SUM(X4:X34)</f>
        <v>68968.315276692316</v>
      </c>
      <c r="Y35" s="42"/>
      <c r="Z35" s="42">
        <f>SUM(Z4:Z34)</f>
        <v>48172.655938246156</v>
      </c>
      <c r="AA35" s="42"/>
      <c r="AB35" s="42">
        <f>SUM(AB4:AB34)</f>
        <v>19429.190918446155</v>
      </c>
      <c r="AC35" s="76">
        <f>AVERAGE(AC5:AC11)</f>
        <v>100</v>
      </c>
      <c r="AD35" s="42">
        <f>SUM(AD4:AD34)</f>
        <v>470948.72684461536</v>
      </c>
      <c r="AE35" s="28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</row>
    <row r="36" spans="1:48" ht="15.75" thickTop="1">
      <c r="A36" s="24"/>
      <c r="B36" s="11"/>
      <c r="C36" s="25"/>
      <c r="D36" s="25"/>
      <c r="E36" s="11"/>
      <c r="F36" s="86"/>
      <c r="G36" s="11"/>
      <c r="H36" s="86"/>
      <c r="I36" s="11"/>
      <c r="J36" s="86"/>
      <c r="K36" s="11"/>
      <c r="L36" s="86"/>
      <c r="M36" s="11"/>
      <c r="N36" s="86"/>
      <c r="O36" s="11"/>
      <c r="P36" s="86"/>
      <c r="Q36" s="26"/>
      <c r="R36" s="86"/>
      <c r="S36" s="11"/>
      <c r="T36" s="86"/>
      <c r="U36" s="86"/>
      <c r="V36" s="86"/>
      <c r="W36" s="86"/>
      <c r="X36" s="86"/>
      <c r="Y36" s="86"/>
      <c r="Z36" s="86"/>
      <c r="AA36" s="86"/>
      <c r="AB36" s="86"/>
      <c r="AC36" s="11"/>
      <c r="AD36" s="86"/>
      <c r="AE36" s="86"/>
      <c r="AF36" s="61"/>
    </row>
    <row r="37" spans="1:48" ht="15.75">
      <c r="A37" s="10" t="s">
        <v>1</v>
      </c>
      <c r="B37" s="7"/>
      <c r="C37" s="247"/>
      <c r="D37" s="84"/>
      <c r="E37" s="11"/>
      <c r="F37" s="86"/>
      <c r="G37" s="11"/>
      <c r="H37" s="86"/>
      <c r="I37" s="11"/>
      <c r="J37" s="92"/>
      <c r="K37" s="8"/>
      <c r="L37" s="92"/>
      <c r="M37" s="8"/>
      <c r="N37" s="92"/>
      <c r="O37" s="8"/>
      <c r="P37" s="92"/>
      <c r="Q37" s="8"/>
      <c r="R37" s="92"/>
      <c r="S37" s="8"/>
      <c r="T37" s="92"/>
      <c r="U37" s="92"/>
      <c r="V37" s="92"/>
      <c r="W37" s="92"/>
      <c r="X37" s="92"/>
      <c r="Y37" s="92"/>
      <c r="Z37" s="92"/>
      <c r="AA37" s="92"/>
      <c r="AB37" s="92"/>
      <c r="AC37" s="8"/>
      <c r="AD37" s="92"/>
      <c r="AE37" s="92"/>
    </row>
    <row r="38" spans="1:48">
      <c r="A38" s="27"/>
      <c r="B38" s="27"/>
      <c r="C38" s="27"/>
      <c r="D38" s="27"/>
      <c r="E38" s="97" t="s">
        <v>2</v>
      </c>
      <c r="F38" s="63">
        <v>1.1000000000000001</v>
      </c>
      <c r="G38" s="64" t="s">
        <v>2</v>
      </c>
      <c r="H38" s="63">
        <v>1.2</v>
      </c>
      <c r="I38" s="64" t="s">
        <v>2</v>
      </c>
      <c r="J38" s="63">
        <v>1.3</v>
      </c>
      <c r="K38" s="64" t="s">
        <v>2</v>
      </c>
      <c r="L38" s="63">
        <v>2.1</v>
      </c>
      <c r="M38" s="64" t="s">
        <v>2</v>
      </c>
      <c r="N38" s="63">
        <v>3.1</v>
      </c>
      <c r="O38" s="64" t="s">
        <v>2</v>
      </c>
      <c r="P38" s="96">
        <v>3.2</v>
      </c>
      <c r="Q38" s="64" t="s">
        <v>2</v>
      </c>
      <c r="R38" s="63">
        <v>3.3</v>
      </c>
      <c r="S38" s="64" t="s">
        <v>2</v>
      </c>
      <c r="T38" s="63">
        <v>4.0999999999999996</v>
      </c>
      <c r="U38" s="99" t="s">
        <v>2</v>
      </c>
      <c r="V38" s="99">
        <v>4.2</v>
      </c>
      <c r="W38" s="99" t="s">
        <v>2</v>
      </c>
      <c r="X38" s="99">
        <v>4.3</v>
      </c>
      <c r="Y38" s="99" t="s">
        <v>2</v>
      </c>
      <c r="Z38" s="99">
        <v>4.4000000000000004</v>
      </c>
      <c r="AA38" s="99" t="s">
        <v>2</v>
      </c>
      <c r="AB38" s="63">
        <v>4.5</v>
      </c>
      <c r="AC38" s="65" t="s">
        <v>14</v>
      </c>
      <c r="AD38" s="66"/>
      <c r="AE38" s="6"/>
      <c r="AH38" s="6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</row>
    <row r="39" spans="1:48">
      <c r="A39" s="16" t="s">
        <v>3</v>
      </c>
      <c r="B39" s="16" t="s">
        <v>31</v>
      </c>
      <c r="C39" s="16" t="s">
        <v>4</v>
      </c>
      <c r="D39" s="16" t="s">
        <v>5</v>
      </c>
      <c r="E39" s="68" t="s">
        <v>44</v>
      </c>
      <c r="F39" s="69" t="s">
        <v>45</v>
      </c>
      <c r="G39" s="68" t="s">
        <v>44</v>
      </c>
      <c r="H39" s="69" t="s">
        <v>45</v>
      </c>
      <c r="I39" s="68" t="s">
        <v>44</v>
      </c>
      <c r="J39" s="69" t="s">
        <v>45</v>
      </c>
      <c r="K39" s="68" t="s">
        <v>44</v>
      </c>
      <c r="L39" s="69" t="s">
        <v>45</v>
      </c>
      <c r="M39" s="68" t="s">
        <v>44</v>
      </c>
      <c r="N39" s="69" t="s">
        <v>45</v>
      </c>
      <c r="O39" s="68" t="s">
        <v>44</v>
      </c>
      <c r="P39" s="69" t="s">
        <v>45</v>
      </c>
      <c r="Q39" s="68" t="s">
        <v>44</v>
      </c>
      <c r="R39" s="69" t="s">
        <v>45</v>
      </c>
      <c r="S39" s="68" t="s">
        <v>44</v>
      </c>
      <c r="T39" s="69" t="s">
        <v>45</v>
      </c>
      <c r="U39" s="68" t="s">
        <v>44</v>
      </c>
      <c r="V39" s="69" t="s">
        <v>45</v>
      </c>
      <c r="W39" s="68" t="s">
        <v>44</v>
      </c>
      <c r="X39" s="69" t="s">
        <v>45</v>
      </c>
      <c r="Y39" s="68" t="s">
        <v>44</v>
      </c>
      <c r="Z39" s="69" t="s">
        <v>45</v>
      </c>
      <c r="AA39" s="68" t="s">
        <v>44</v>
      </c>
      <c r="AB39" s="69" t="s">
        <v>45</v>
      </c>
      <c r="AC39" s="70" t="s">
        <v>44</v>
      </c>
      <c r="AD39" s="71" t="s">
        <v>45</v>
      </c>
      <c r="AE39" s="6"/>
      <c r="AH39" s="6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</row>
    <row r="40" spans="1:48" s="91" customFormat="1">
      <c r="A40" s="6" t="s">
        <v>126</v>
      </c>
      <c r="B40" s="213">
        <v>40000</v>
      </c>
      <c r="C40" s="6"/>
      <c r="D40" s="6"/>
      <c r="E40" s="40"/>
      <c r="F40" s="88">
        <f>E40*$B40/100</f>
        <v>0</v>
      </c>
      <c r="G40" s="40">
        <v>0</v>
      </c>
      <c r="H40" s="88">
        <f>G40*$B40/100</f>
        <v>0</v>
      </c>
      <c r="I40" s="40"/>
      <c r="J40" s="88">
        <f>I40*$B40/100</f>
        <v>0</v>
      </c>
      <c r="K40" s="40"/>
      <c r="L40" s="88">
        <f>K40*$B40/100</f>
        <v>0</v>
      </c>
      <c r="M40" s="40"/>
      <c r="N40" s="88">
        <f>M40*$B40/100</f>
        <v>0</v>
      </c>
      <c r="O40" s="40">
        <v>100</v>
      </c>
      <c r="P40" s="88">
        <f>O40*$B40/100</f>
        <v>40000</v>
      </c>
      <c r="Q40" s="40"/>
      <c r="R40" s="88">
        <f>Q40*$B40/100</f>
        <v>0</v>
      </c>
      <c r="S40" s="40"/>
      <c r="T40" s="88">
        <f>S40*$B40/100</f>
        <v>0</v>
      </c>
      <c r="U40" s="40"/>
      <c r="V40" s="88">
        <f>U40*$B40/100</f>
        <v>0</v>
      </c>
      <c r="W40" s="40"/>
      <c r="X40" s="88">
        <f>W40*$B40/100</f>
        <v>0</v>
      </c>
      <c r="Y40" s="40"/>
      <c r="Z40" s="88">
        <f>Y40*$B40/100</f>
        <v>0</v>
      </c>
      <c r="AA40" s="40"/>
      <c r="AB40" s="88">
        <f>AA40*$B40/100</f>
        <v>0</v>
      </c>
      <c r="AC40" s="6">
        <f>SUM(E40,G40,I40,K40,M40,O40,Q40,S40,U40,W40,Y40,AA40)</f>
        <v>100</v>
      </c>
      <c r="AD40" s="100">
        <f>SUM(F40,H40,J40,L40,N40,P40,R40,T40,V40,X40,Z40,AB40)</f>
        <v>40000</v>
      </c>
      <c r="AE40" s="6"/>
      <c r="AF40" s="6" t="s">
        <v>179</v>
      </c>
      <c r="AG40" s="6"/>
      <c r="AH40" s="6"/>
    </row>
    <row r="41" spans="1:48" s="91" customFormat="1">
      <c r="A41" s="37" t="s">
        <v>83</v>
      </c>
      <c r="B41" s="214">
        <v>72000</v>
      </c>
      <c r="C41" s="8"/>
      <c r="D41" s="8"/>
      <c r="E41" s="177"/>
      <c r="F41" s="178">
        <f>E41*$B41/100</f>
        <v>0</v>
      </c>
      <c r="G41" s="177"/>
      <c r="H41" s="178">
        <f>G41*$B41/100</f>
        <v>0</v>
      </c>
      <c r="I41" s="177"/>
      <c r="J41" s="178">
        <f>I41*$B41/100</f>
        <v>0</v>
      </c>
      <c r="K41" s="177">
        <v>20</v>
      </c>
      <c r="L41" s="88">
        <f>K41*$B41/100</f>
        <v>14400</v>
      </c>
      <c r="M41" s="177">
        <v>30</v>
      </c>
      <c r="N41" s="88">
        <f>M41*$B41/100</f>
        <v>21600</v>
      </c>
      <c r="O41" s="177">
        <v>30</v>
      </c>
      <c r="P41" s="88">
        <f>O41*$B41/100</f>
        <v>21600</v>
      </c>
      <c r="Q41" s="179"/>
      <c r="R41" s="178">
        <f>Q41*$B41/100</f>
        <v>0</v>
      </c>
      <c r="S41" s="177">
        <v>20</v>
      </c>
      <c r="T41" s="178">
        <f>S41*$B41/100</f>
        <v>14400</v>
      </c>
      <c r="U41" s="177"/>
      <c r="V41" s="178">
        <f>U41*$B41/100</f>
        <v>0</v>
      </c>
      <c r="W41" s="177"/>
      <c r="X41" s="178">
        <f>W41*$B41/100</f>
        <v>0</v>
      </c>
      <c r="Y41" s="177"/>
      <c r="Z41" s="178">
        <f>Y41*$B41/100</f>
        <v>0</v>
      </c>
      <c r="AA41" s="177"/>
      <c r="AB41" s="178">
        <f>AA41*$B41/100</f>
        <v>0</v>
      </c>
      <c r="AC41" s="6">
        <f>SUM(E41,G41,I41,K41,M41,O41,Q41,S41,U41,W41,Y41,AA41)</f>
        <v>100</v>
      </c>
      <c r="AD41" s="100">
        <f>SUM(F41,H41,J41,L41,N41,P41,R41,T41,V41,X41,Z41,AB41)</f>
        <v>72000</v>
      </c>
      <c r="AE41" s="6"/>
      <c r="AF41" s="6" t="s">
        <v>180</v>
      </c>
      <c r="AG41" s="6" t="s">
        <v>181</v>
      </c>
      <c r="AH41" s="6"/>
    </row>
    <row r="42" spans="1:48" s="91" customFormat="1" ht="15.75" thickBot="1">
      <c r="A42" s="22" t="s">
        <v>14</v>
      </c>
      <c r="B42" s="180">
        <f>SUM(B40:B41)</f>
        <v>112000</v>
      </c>
      <c r="C42" s="22"/>
      <c r="D42" s="181"/>
      <c r="E42" s="182"/>
      <c r="F42" s="157">
        <f>SUM(F40:F41)</f>
        <v>0</v>
      </c>
      <c r="G42" s="182">
        <f t="shared" ref="G42:O42" si="35">SUM(G40:G40)</f>
        <v>0</v>
      </c>
      <c r="H42" s="157">
        <f>SUM(H40:H41)</f>
        <v>0</v>
      </c>
      <c r="I42" s="182">
        <f t="shared" si="35"/>
        <v>0</v>
      </c>
      <c r="J42" s="157">
        <f>SUM(J40:J41)</f>
        <v>0</v>
      </c>
      <c r="K42" s="182">
        <f t="shared" si="35"/>
        <v>0</v>
      </c>
      <c r="L42" s="157">
        <f>SUM(L40:L41)</f>
        <v>14400</v>
      </c>
      <c r="M42" s="182">
        <f t="shared" si="35"/>
        <v>0</v>
      </c>
      <c r="N42" s="157">
        <f>SUM(N40:N41)</f>
        <v>21600</v>
      </c>
      <c r="O42" s="182">
        <f t="shared" si="35"/>
        <v>100</v>
      </c>
      <c r="P42" s="157">
        <f>SUM(P40:P41)</f>
        <v>61600</v>
      </c>
      <c r="Q42" s="183"/>
      <c r="R42" s="184">
        <f>SUM(R40:R41)</f>
        <v>0</v>
      </c>
      <c r="S42" s="182">
        <f t="shared" ref="S42:AA42" si="36">SUM(S40:S40)</f>
        <v>0</v>
      </c>
      <c r="T42" s="157">
        <f>SUM(T40:T41)</f>
        <v>14400</v>
      </c>
      <c r="U42" s="182">
        <f t="shared" si="36"/>
        <v>0</v>
      </c>
      <c r="V42" s="157">
        <f>SUM(V40:V41)</f>
        <v>0</v>
      </c>
      <c r="W42" s="182">
        <f t="shared" si="36"/>
        <v>0</v>
      </c>
      <c r="X42" s="157">
        <f>SUM(X40:X41)</f>
        <v>0</v>
      </c>
      <c r="Y42" s="182">
        <f t="shared" si="36"/>
        <v>0</v>
      </c>
      <c r="Z42" s="157">
        <f>SUM(Z40:Z41)</f>
        <v>0</v>
      </c>
      <c r="AA42" s="182">
        <f t="shared" si="36"/>
        <v>0</v>
      </c>
      <c r="AB42" s="184">
        <f>SUM(AB40:AB41)</f>
        <v>0</v>
      </c>
      <c r="AC42" s="22">
        <f>SUM(E42,G42,I42,K42,M42,O42,Q42,S42,U42,W42,Y42,AA42)</f>
        <v>100</v>
      </c>
      <c r="AD42" s="157">
        <f>SUM(AD40:AD41)</f>
        <v>112000</v>
      </c>
      <c r="AE42" s="6"/>
      <c r="AF42" s="6"/>
      <c r="AG42" s="6"/>
      <c r="AH42" s="6"/>
    </row>
    <row r="43" spans="1:48" ht="15.75" thickTop="1">
      <c r="AD43" s="6"/>
      <c r="AE43" s="6"/>
      <c r="AH43" s="6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</row>
    <row r="44" spans="1:48" s="1" customFormat="1" ht="15.75">
      <c r="A44" s="29" t="s">
        <v>6</v>
      </c>
      <c r="B44" s="30"/>
      <c r="C44" s="30"/>
      <c r="D44" s="31"/>
      <c r="E44" s="31"/>
      <c r="F44" s="87"/>
      <c r="G44" s="31"/>
      <c r="H44" s="87"/>
      <c r="I44" s="31"/>
      <c r="J44" s="87"/>
      <c r="K44" s="31"/>
      <c r="L44" s="87"/>
      <c r="M44" s="31"/>
      <c r="N44" s="87"/>
      <c r="O44" s="31"/>
      <c r="P44" s="87"/>
      <c r="Q44" s="31"/>
      <c r="R44" s="87"/>
      <c r="S44" s="31"/>
      <c r="T44" s="87"/>
      <c r="U44" s="87"/>
      <c r="V44" s="87"/>
      <c r="W44" s="87"/>
      <c r="X44" s="87"/>
      <c r="Y44" s="87"/>
      <c r="Z44" s="87"/>
      <c r="AA44" s="87"/>
      <c r="AB44" s="87"/>
      <c r="AC44" s="31"/>
      <c r="AD44" s="31"/>
      <c r="AE44" s="31"/>
      <c r="AF44" s="31"/>
      <c r="AG44" s="31"/>
      <c r="AH44" s="31"/>
    </row>
    <row r="45" spans="1:48">
      <c r="A45" s="32"/>
      <c r="B45" s="32"/>
      <c r="C45" s="32"/>
      <c r="D45" s="15"/>
      <c r="E45" s="97" t="s">
        <v>2</v>
      </c>
      <c r="F45" s="63">
        <v>1.1000000000000001</v>
      </c>
      <c r="G45" s="64" t="s">
        <v>2</v>
      </c>
      <c r="H45" s="63">
        <v>1.2</v>
      </c>
      <c r="I45" s="64" t="s">
        <v>2</v>
      </c>
      <c r="J45" s="63">
        <v>1.3</v>
      </c>
      <c r="K45" s="64" t="s">
        <v>2</v>
      </c>
      <c r="L45" s="63">
        <v>2.1</v>
      </c>
      <c r="M45" s="64" t="s">
        <v>2</v>
      </c>
      <c r="N45" s="63">
        <v>3.1</v>
      </c>
      <c r="O45" s="64" t="s">
        <v>2</v>
      </c>
      <c r="P45" s="96">
        <v>3.2</v>
      </c>
      <c r="Q45" s="64" t="s">
        <v>2</v>
      </c>
      <c r="R45" s="63">
        <v>3.3</v>
      </c>
      <c r="S45" s="64" t="s">
        <v>2</v>
      </c>
      <c r="T45" s="63">
        <v>4.0999999999999996</v>
      </c>
      <c r="U45" s="99" t="s">
        <v>2</v>
      </c>
      <c r="V45" s="99">
        <v>4.2</v>
      </c>
      <c r="W45" s="99" t="s">
        <v>2</v>
      </c>
      <c r="X45" s="99">
        <v>4.3</v>
      </c>
      <c r="Y45" s="99" t="s">
        <v>2</v>
      </c>
      <c r="Z45" s="99">
        <v>4.4000000000000004</v>
      </c>
      <c r="AA45" s="99" t="s">
        <v>2</v>
      </c>
      <c r="AB45" s="63">
        <v>4.5</v>
      </c>
      <c r="AC45" s="65" t="s">
        <v>14</v>
      </c>
      <c r="AD45" s="66"/>
      <c r="AE45" s="6"/>
      <c r="AH45" s="6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</row>
    <row r="46" spans="1:48">
      <c r="A46" s="16" t="s">
        <v>7</v>
      </c>
      <c r="B46" s="16" t="s">
        <v>79</v>
      </c>
      <c r="C46" s="16" t="s">
        <v>9</v>
      </c>
      <c r="D46" s="20"/>
      <c r="E46" s="68" t="s">
        <v>44</v>
      </c>
      <c r="F46" s="69" t="s">
        <v>45</v>
      </c>
      <c r="G46" s="68" t="s">
        <v>44</v>
      </c>
      <c r="H46" s="69" t="s">
        <v>45</v>
      </c>
      <c r="I46" s="68" t="s">
        <v>44</v>
      </c>
      <c r="J46" s="69" t="s">
        <v>45</v>
      </c>
      <c r="K46" s="68" t="s">
        <v>44</v>
      </c>
      <c r="L46" s="69" t="s">
        <v>45</v>
      </c>
      <c r="M46" s="68" t="s">
        <v>44</v>
      </c>
      <c r="N46" s="69" t="s">
        <v>45</v>
      </c>
      <c r="O46" s="68" t="s">
        <v>44</v>
      </c>
      <c r="P46" s="69" t="s">
        <v>45</v>
      </c>
      <c r="Q46" s="68" t="s">
        <v>44</v>
      </c>
      <c r="R46" s="69" t="s">
        <v>45</v>
      </c>
      <c r="S46" s="68" t="s">
        <v>44</v>
      </c>
      <c r="T46" s="69" t="s">
        <v>45</v>
      </c>
      <c r="U46" s="68" t="s">
        <v>44</v>
      </c>
      <c r="V46" s="69" t="s">
        <v>45</v>
      </c>
      <c r="W46" s="68" t="s">
        <v>44</v>
      </c>
      <c r="X46" s="69" t="s">
        <v>45</v>
      </c>
      <c r="Y46" s="68" t="s">
        <v>44</v>
      </c>
      <c r="Z46" s="69" t="s">
        <v>45</v>
      </c>
      <c r="AA46" s="68" t="s">
        <v>44</v>
      </c>
      <c r="AB46" s="69" t="s">
        <v>45</v>
      </c>
      <c r="AC46" s="70" t="s">
        <v>44</v>
      </c>
      <c r="AD46" s="71" t="s">
        <v>45</v>
      </c>
      <c r="AE46" s="6"/>
      <c r="AH46" s="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</row>
    <row r="47" spans="1:48" s="91" customFormat="1" ht="29.25">
      <c r="A47" s="38" t="s">
        <v>153</v>
      </c>
      <c r="B47" s="159">
        <v>8400</v>
      </c>
      <c r="C47" s="160" t="s">
        <v>127</v>
      </c>
      <c r="D47" s="21" t="s">
        <v>76</v>
      </c>
      <c r="E47" s="72">
        <v>0</v>
      </c>
      <c r="F47" s="73">
        <f>E47*$B47/100</f>
        <v>0</v>
      </c>
      <c r="G47" s="72">
        <v>0</v>
      </c>
      <c r="H47" s="73">
        <f>G47*$B47/100</f>
        <v>0</v>
      </c>
      <c r="I47" s="72">
        <v>0</v>
      </c>
      <c r="J47" s="73">
        <f>I47*$B47/100</f>
        <v>0</v>
      </c>
      <c r="K47" s="72">
        <v>0</v>
      </c>
      <c r="L47" s="73">
        <f>K47*$B47/100</f>
        <v>0</v>
      </c>
      <c r="M47" s="72">
        <v>0</v>
      </c>
      <c r="N47" s="73">
        <f>M47*$B47/100</f>
        <v>0</v>
      </c>
      <c r="O47" s="72">
        <v>0</v>
      </c>
      <c r="P47" s="73">
        <f>O47*$B47/100</f>
        <v>0</v>
      </c>
      <c r="Q47" s="72">
        <v>0</v>
      </c>
      <c r="R47" s="73">
        <f>Q47*$B47/100</f>
        <v>0</v>
      </c>
      <c r="S47" s="72">
        <v>0</v>
      </c>
      <c r="T47" s="73">
        <f>S47*$B47/100</f>
        <v>0</v>
      </c>
      <c r="U47" s="72">
        <v>0</v>
      </c>
      <c r="V47" s="73">
        <f>U47*$B47/100</f>
        <v>0</v>
      </c>
      <c r="W47" s="72">
        <v>0</v>
      </c>
      <c r="X47" s="73">
        <f>W47*$B47/100</f>
        <v>0</v>
      </c>
      <c r="Y47" s="72">
        <v>100</v>
      </c>
      <c r="Z47" s="73">
        <f>Y47*$B47/100</f>
        <v>8400</v>
      </c>
      <c r="AA47" s="72">
        <v>0</v>
      </c>
      <c r="AB47" s="73">
        <f>AA47*$B47/100</f>
        <v>0</v>
      </c>
      <c r="AC47" s="6">
        <f>SUM(E47,G47,I47,K47,M47,O47,Q47,S47,U47,W47,Y47,AA47)</f>
        <v>100</v>
      </c>
      <c r="AD47" s="74">
        <f>AC47*$B47/100</f>
        <v>8400</v>
      </c>
      <c r="AE47" s="6"/>
      <c r="AF47" s="6" t="s">
        <v>185</v>
      </c>
      <c r="AG47" s="6"/>
      <c r="AH47" s="6"/>
    </row>
    <row r="48" spans="1:48" s="91" customFormat="1" ht="43.5">
      <c r="A48" s="173" t="s">
        <v>155</v>
      </c>
      <c r="B48" s="200">
        <v>85000</v>
      </c>
      <c r="C48" s="160" t="s">
        <v>162</v>
      </c>
      <c r="D48" s="21" t="s">
        <v>76</v>
      </c>
      <c r="E48" s="72">
        <v>0</v>
      </c>
      <c r="F48" s="73">
        <f>E48*$B48/100</f>
        <v>0</v>
      </c>
      <c r="G48" s="72">
        <v>70</v>
      </c>
      <c r="H48" s="73">
        <f>G48*$B48/100</f>
        <v>59500</v>
      </c>
      <c r="I48" s="72">
        <v>0</v>
      </c>
      <c r="J48" s="73">
        <f>I48*$B48/100</f>
        <v>0</v>
      </c>
      <c r="K48" s="72">
        <v>0</v>
      </c>
      <c r="L48" s="73">
        <f>K48*$B48/100</f>
        <v>0</v>
      </c>
      <c r="M48" s="72">
        <v>0</v>
      </c>
      <c r="N48" s="73">
        <f>M48*$B48/100</f>
        <v>0</v>
      </c>
      <c r="O48" s="72">
        <v>0</v>
      </c>
      <c r="P48" s="73">
        <f>O48*$B48/100</f>
        <v>0</v>
      </c>
      <c r="Q48" s="72">
        <v>30</v>
      </c>
      <c r="R48" s="73">
        <f>Q48*$B48/100</f>
        <v>25500</v>
      </c>
      <c r="S48" s="72">
        <v>0</v>
      </c>
      <c r="T48" s="73">
        <f>S48*$B48/100</f>
        <v>0</v>
      </c>
      <c r="U48" s="72">
        <v>0</v>
      </c>
      <c r="V48" s="73">
        <f>U48*$B48/100</f>
        <v>0</v>
      </c>
      <c r="W48" s="72">
        <v>0</v>
      </c>
      <c r="X48" s="73">
        <f>W48*$B48/100</f>
        <v>0</v>
      </c>
      <c r="Y48" s="72">
        <v>0</v>
      </c>
      <c r="Z48" s="73">
        <f>Y48*$B48/100</f>
        <v>0</v>
      </c>
      <c r="AA48" s="72">
        <v>0</v>
      </c>
      <c r="AB48" s="73">
        <f>AA48*$B48/100</f>
        <v>0</v>
      </c>
      <c r="AC48" s="6">
        <f>SUM(E48,G48,I48,K48,M48,O48,Q48,S48,U48,W48,Y48,AA48)</f>
        <v>100</v>
      </c>
      <c r="AD48" s="74">
        <f>F48+H48+J48+L48+N48+P48+R48+T48+V48+X48+Z48+AB48</f>
        <v>85000</v>
      </c>
      <c r="AE48" s="6"/>
      <c r="AF48" s="6" t="s">
        <v>187</v>
      </c>
      <c r="AG48" s="6"/>
      <c r="AH48" s="6"/>
    </row>
    <row r="49" spans="1:48" s="91" customFormat="1">
      <c r="A49" s="173"/>
      <c r="B49" s="161"/>
      <c r="C49" s="39"/>
      <c r="D49" s="158"/>
      <c r="E49" s="72"/>
      <c r="F49" s="73"/>
      <c r="G49" s="72"/>
      <c r="H49" s="73"/>
      <c r="I49" s="72"/>
      <c r="J49" s="73"/>
      <c r="K49" s="72"/>
      <c r="L49" s="73"/>
      <c r="M49" s="72"/>
      <c r="N49" s="73"/>
      <c r="O49" s="72"/>
      <c r="P49" s="73"/>
      <c r="Q49" s="72"/>
      <c r="R49" s="73"/>
      <c r="S49" s="72"/>
      <c r="T49" s="73"/>
      <c r="U49" s="93"/>
      <c r="V49" s="73"/>
      <c r="W49" s="93"/>
      <c r="X49" s="73"/>
      <c r="Y49" s="93"/>
      <c r="Z49" s="73"/>
      <c r="AA49" s="93"/>
      <c r="AB49" s="73"/>
      <c r="AC49" s="6">
        <f>SUM(E49,G49,I49,K49,M49,O49,Q49,S49,U49,W49,Y49,AA49)</f>
        <v>0</v>
      </c>
      <c r="AD49" s="74"/>
      <c r="AE49" s="6"/>
      <c r="AF49" s="6"/>
      <c r="AG49" s="6"/>
      <c r="AH49" s="6"/>
    </row>
    <row r="50" spans="1:48" s="91" customFormat="1">
      <c r="A50" s="38"/>
      <c r="B50" s="39"/>
      <c r="C50" s="39"/>
      <c r="D50" s="158"/>
      <c r="E50" s="72"/>
      <c r="F50" s="73"/>
      <c r="G50" s="72"/>
      <c r="H50" s="73"/>
      <c r="I50" s="72"/>
      <c r="J50" s="73"/>
      <c r="K50" s="72"/>
      <c r="L50" s="73"/>
      <c r="M50" s="72"/>
      <c r="N50" s="73"/>
      <c r="O50" s="72"/>
      <c r="P50" s="73"/>
      <c r="Q50" s="72"/>
      <c r="R50" s="73"/>
      <c r="S50" s="72"/>
      <c r="T50" s="73"/>
      <c r="U50" s="93"/>
      <c r="V50" s="73"/>
      <c r="W50" s="93"/>
      <c r="X50" s="73"/>
      <c r="Y50" s="93"/>
      <c r="Z50" s="73"/>
      <c r="AA50" s="93"/>
      <c r="AB50" s="73"/>
      <c r="AC50" s="6">
        <f>SUM(E50,G50,I50,K50,M50,O50,Q50,S50,U50,W50,Y50,AA50)</f>
        <v>0</v>
      </c>
      <c r="AD50" s="172"/>
      <c r="AE50" s="6"/>
      <c r="AF50" s="6"/>
      <c r="AG50" s="6"/>
      <c r="AH50" s="6"/>
    </row>
    <row r="51" spans="1:48" s="188" customFormat="1" ht="15.75" thickBot="1">
      <c r="A51" s="41" t="s">
        <v>14</v>
      </c>
      <c r="B51" s="42">
        <f>SUM(B47:B48)</f>
        <v>93400</v>
      </c>
      <c r="C51" s="185"/>
      <c r="D51" s="186"/>
      <c r="E51" s="186"/>
      <c r="F51" s="187">
        <f>SUM(F47:F48)</f>
        <v>0</v>
      </c>
      <c r="G51" s="186" t="s">
        <v>76</v>
      </c>
      <c r="H51" s="187">
        <f>SUM(H47:H48)</f>
        <v>59500</v>
      </c>
      <c r="I51" s="186" t="s">
        <v>76</v>
      </c>
      <c r="J51" s="187">
        <f>SUM(J47:J48)</f>
        <v>0</v>
      </c>
      <c r="K51" s="186" t="s">
        <v>76</v>
      </c>
      <c r="L51" s="187">
        <f>SUM(L47:L48)</f>
        <v>0</v>
      </c>
      <c r="M51" s="186" t="s">
        <v>76</v>
      </c>
      <c r="N51" s="187">
        <f>SUM(N47:N48)</f>
        <v>0</v>
      </c>
      <c r="O51" s="186" t="s">
        <v>78</v>
      </c>
      <c r="P51" s="187">
        <f>SUM(P47:P48)</f>
        <v>0</v>
      </c>
      <c r="Q51" s="186" t="s">
        <v>77</v>
      </c>
      <c r="R51" s="187">
        <f>SUM(R47:R48)</f>
        <v>25500</v>
      </c>
      <c r="S51" s="186" t="s">
        <v>76</v>
      </c>
      <c r="T51" s="187">
        <f>SUM(T47:T48)</f>
        <v>0</v>
      </c>
      <c r="U51" s="184"/>
      <c r="V51" s="187">
        <f>SUM(V47:V48)</f>
        <v>0</v>
      </c>
      <c r="W51" s="184"/>
      <c r="X51" s="187">
        <f>SUM(X47:X48)</f>
        <v>0</v>
      </c>
      <c r="Y51" s="184"/>
      <c r="Z51" s="187">
        <f>SUM(Z47:Z48)</f>
        <v>8400</v>
      </c>
      <c r="AA51" s="184"/>
      <c r="AB51" s="187">
        <f>SUM(AB47:AB48)</f>
        <v>0</v>
      </c>
      <c r="AC51" s="22">
        <v>100</v>
      </c>
      <c r="AD51" s="174">
        <f>SUM(AD47:AD48)</f>
        <v>93400</v>
      </c>
      <c r="AE51" s="5"/>
      <c r="AF51" s="5"/>
      <c r="AG51" s="5"/>
      <c r="AH51" s="5"/>
    </row>
    <row r="52" spans="1:48" ht="15.75" thickTop="1">
      <c r="AD52" s="6"/>
      <c r="AE52" s="6"/>
      <c r="AH52" s="6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</row>
    <row r="53" spans="1:48" ht="15.75">
      <c r="A53" s="33" t="s">
        <v>8</v>
      </c>
      <c r="B53" s="5"/>
      <c r="C53" s="5"/>
      <c r="AD53" s="6"/>
      <c r="AE53" s="6"/>
      <c r="AH53" s="6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48">
      <c r="A54" s="32"/>
      <c r="B54" s="32"/>
      <c r="C54" s="32"/>
      <c r="D54" s="15"/>
      <c r="E54" s="97" t="s">
        <v>2</v>
      </c>
      <c r="F54" s="63">
        <v>1.1000000000000001</v>
      </c>
      <c r="G54" s="64" t="s">
        <v>2</v>
      </c>
      <c r="H54" s="63">
        <v>1.2</v>
      </c>
      <c r="I54" s="64" t="s">
        <v>2</v>
      </c>
      <c r="J54" s="63">
        <v>1.3</v>
      </c>
      <c r="K54" s="64" t="s">
        <v>2</v>
      </c>
      <c r="L54" s="63">
        <v>2.1</v>
      </c>
      <c r="M54" s="64" t="s">
        <v>2</v>
      </c>
      <c r="N54" s="63">
        <v>3.1</v>
      </c>
      <c r="O54" s="64" t="s">
        <v>2</v>
      </c>
      <c r="P54" s="96">
        <v>3.2</v>
      </c>
      <c r="Q54" s="64" t="s">
        <v>2</v>
      </c>
      <c r="R54" s="63">
        <v>3.3</v>
      </c>
      <c r="S54" s="64" t="s">
        <v>2</v>
      </c>
      <c r="T54" s="63">
        <v>4.0999999999999996</v>
      </c>
      <c r="U54" s="99" t="s">
        <v>2</v>
      </c>
      <c r="V54" s="99">
        <v>4.2</v>
      </c>
      <c r="W54" s="99" t="s">
        <v>2</v>
      </c>
      <c r="X54" s="99">
        <v>4.3</v>
      </c>
      <c r="Y54" s="99" t="s">
        <v>2</v>
      </c>
      <c r="Z54" s="99">
        <v>4.4000000000000004</v>
      </c>
      <c r="AA54" s="99" t="s">
        <v>2</v>
      </c>
      <c r="AB54" s="63">
        <v>4.5</v>
      </c>
      <c r="AC54" s="65" t="s">
        <v>14</v>
      </c>
      <c r="AD54" s="66"/>
      <c r="AE54" s="6"/>
      <c r="AH54" s="6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48">
      <c r="A55" s="16" t="s">
        <v>7</v>
      </c>
      <c r="B55" s="16" t="s">
        <v>34</v>
      </c>
      <c r="C55" s="16"/>
      <c r="D55" s="20"/>
      <c r="E55" s="68" t="s">
        <v>44</v>
      </c>
      <c r="F55" s="69" t="s">
        <v>45</v>
      </c>
      <c r="G55" s="68" t="s">
        <v>44</v>
      </c>
      <c r="H55" s="69" t="s">
        <v>45</v>
      </c>
      <c r="I55" s="68" t="s">
        <v>44</v>
      </c>
      <c r="J55" s="69" t="s">
        <v>45</v>
      </c>
      <c r="K55" s="68" t="s">
        <v>44</v>
      </c>
      <c r="L55" s="69" t="s">
        <v>45</v>
      </c>
      <c r="M55" s="68" t="s">
        <v>44</v>
      </c>
      <c r="N55" s="69" t="s">
        <v>45</v>
      </c>
      <c r="O55" s="68" t="s">
        <v>44</v>
      </c>
      <c r="P55" s="69" t="s">
        <v>45</v>
      </c>
      <c r="Q55" s="68" t="s">
        <v>44</v>
      </c>
      <c r="R55" s="69" t="s">
        <v>45</v>
      </c>
      <c r="S55" s="68" t="s">
        <v>44</v>
      </c>
      <c r="T55" s="69" t="s">
        <v>45</v>
      </c>
      <c r="U55" s="68" t="s">
        <v>44</v>
      </c>
      <c r="V55" s="69" t="s">
        <v>45</v>
      </c>
      <c r="W55" s="68" t="s">
        <v>44</v>
      </c>
      <c r="X55" s="69" t="s">
        <v>45</v>
      </c>
      <c r="Y55" s="68" t="s">
        <v>44</v>
      </c>
      <c r="Z55" s="69" t="s">
        <v>45</v>
      </c>
      <c r="AA55" s="68" t="s">
        <v>44</v>
      </c>
      <c r="AB55" s="69" t="s">
        <v>45</v>
      </c>
      <c r="AC55" s="70" t="s">
        <v>44</v>
      </c>
      <c r="AD55" s="71" t="s">
        <v>45</v>
      </c>
      <c r="AE55" s="6"/>
      <c r="AH55" s="6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48">
      <c r="A56" s="6" t="s">
        <v>128</v>
      </c>
      <c r="B56" s="159">
        <v>60000</v>
      </c>
      <c r="C56" s="87" t="s">
        <v>143</v>
      </c>
      <c r="D56" s="83"/>
      <c r="E56" s="72">
        <v>15</v>
      </c>
      <c r="F56" s="82">
        <f>E56*$B56/100</f>
        <v>9000</v>
      </c>
      <c r="G56" s="72">
        <v>12</v>
      </c>
      <c r="H56" s="73">
        <f>G56*$B56/100</f>
        <v>7200</v>
      </c>
      <c r="I56" s="72">
        <v>15</v>
      </c>
      <c r="J56" s="73">
        <f>I56*$B56/100</f>
        <v>9000</v>
      </c>
      <c r="K56" s="72">
        <v>10</v>
      </c>
      <c r="L56" s="73">
        <f>K56*$B56/100</f>
        <v>6000</v>
      </c>
      <c r="M56" s="72">
        <v>5</v>
      </c>
      <c r="N56" s="73">
        <f>M56*$B56/100</f>
        <v>3000</v>
      </c>
      <c r="O56" s="72">
        <v>5</v>
      </c>
      <c r="P56" s="73">
        <f>O56*$B56/100</f>
        <v>3000</v>
      </c>
      <c r="Q56" s="72">
        <v>5</v>
      </c>
      <c r="R56" s="73">
        <f>Q56*$B56/100</f>
        <v>3000</v>
      </c>
      <c r="S56" s="72">
        <v>5</v>
      </c>
      <c r="T56" s="73">
        <f>S56*$B56/100</f>
        <v>3000</v>
      </c>
      <c r="U56" s="72">
        <v>5</v>
      </c>
      <c r="V56" s="73">
        <f>U56*$B56/100</f>
        <v>3000</v>
      </c>
      <c r="W56" s="72">
        <v>3</v>
      </c>
      <c r="X56" s="73">
        <f>W56*$B56/100</f>
        <v>1800</v>
      </c>
      <c r="Y56" s="72">
        <v>15</v>
      </c>
      <c r="Z56" s="73">
        <f>Y56*$B56/100</f>
        <v>9000</v>
      </c>
      <c r="AA56" s="72">
        <v>5</v>
      </c>
      <c r="AB56" s="73">
        <f>AA56*$B56/100</f>
        <v>3000</v>
      </c>
      <c r="AC56" s="56">
        <f t="shared" ref="AC56:AC69" si="37">E56+G56+I56+K56+M56+O56+Q56+S56+U56+W56+Y56+AA56</f>
        <v>100</v>
      </c>
      <c r="AD56" s="74">
        <f t="shared" ref="AD56:AD69" si="38">F56+H56+J56+L56+N56+P56+R56+T56+V56+X56+Z56+AB56</f>
        <v>60000</v>
      </c>
      <c r="AE56" s="6"/>
      <c r="AF56" s="6" t="s">
        <v>187</v>
      </c>
      <c r="AH56" s="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48">
      <c r="A57" s="6" t="s">
        <v>129</v>
      </c>
      <c r="B57" s="162">
        <v>10000</v>
      </c>
      <c r="C57" s="87"/>
      <c r="D57" s="83"/>
      <c r="E57" s="72">
        <v>20</v>
      </c>
      <c r="F57" s="82">
        <f t="shared" ref="F57:F69" si="39">E57*$B57/100</f>
        <v>2000</v>
      </c>
      <c r="G57" s="72">
        <v>20</v>
      </c>
      <c r="H57" s="73">
        <f t="shared" ref="H57:H69" si="40">G57*$B57/100</f>
        <v>2000</v>
      </c>
      <c r="I57" s="72">
        <v>20</v>
      </c>
      <c r="J57" s="73">
        <f t="shared" ref="J57:J69" si="41">I57*$B57/100</f>
        <v>2000</v>
      </c>
      <c r="K57" s="72">
        <v>20</v>
      </c>
      <c r="L57" s="73">
        <f t="shared" ref="L57:L69" si="42">K57*$B57/100</f>
        <v>2000</v>
      </c>
      <c r="M57" s="72">
        <v>0</v>
      </c>
      <c r="N57" s="73">
        <f t="shared" ref="N57:N69" si="43">M57*$B57/100</f>
        <v>0</v>
      </c>
      <c r="O57" s="72">
        <v>0</v>
      </c>
      <c r="P57" s="73">
        <f t="shared" ref="P57:P69" si="44">O57*$B57/100</f>
        <v>0</v>
      </c>
      <c r="Q57" s="72">
        <v>10</v>
      </c>
      <c r="R57" s="73">
        <f t="shared" ref="R57:R69" si="45">Q57*$B57/100</f>
        <v>1000</v>
      </c>
      <c r="S57" s="72">
        <v>5</v>
      </c>
      <c r="T57" s="73">
        <f t="shared" ref="T57:T68" si="46">S57*$B57/100</f>
        <v>500</v>
      </c>
      <c r="U57" s="72">
        <v>0</v>
      </c>
      <c r="V57" s="73">
        <f t="shared" ref="V57:V69" si="47">U57*$B57/100</f>
        <v>0</v>
      </c>
      <c r="W57" s="72">
        <v>0</v>
      </c>
      <c r="X57" s="73">
        <f t="shared" ref="X57:X69" si="48">W57*$B57/100</f>
        <v>0</v>
      </c>
      <c r="Y57" s="72"/>
      <c r="Z57" s="73">
        <f t="shared" ref="Z57:Z69" si="49">Y57*$B57/100</f>
        <v>0</v>
      </c>
      <c r="AA57" s="72">
        <v>5</v>
      </c>
      <c r="AB57" s="73">
        <f t="shared" ref="AB57:AB69" si="50">AA57*$B57/100</f>
        <v>500</v>
      </c>
      <c r="AC57" s="56">
        <f t="shared" si="37"/>
        <v>100</v>
      </c>
      <c r="AD57" s="74">
        <f t="shared" si="38"/>
        <v>10000</v>
      </c>
      <c r="AE57" s="6"/>
      <c r="AF57" s="6" t="s">
        <v>186</v>
      </c>
      <c r="AG57" s="6" t="s">
        <v>191</v>
      </c>
      <c r="AH57" s="6" t="s">
        <v>193</v>
      </c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48">
      <c r="A58" s="6" t="s">
        <v>130</v>
      </c>
      <c r="B58" s="164">
        <v>5000</v>
      </c>
      <c r="C58" s="87"/>
      <c r="D58" s="83"/>
      <c r="E58" s="72">
        <v>10</v>
      </c>
      <c r="F58" s="82">
        <f t="shared" si="39"/>
        <v>500</v>
      </c>
      <c r="G58" s="72">
        <v>10</v>
      </c>
      <c r="H58" s="73">
        <f t="shared" si="40"/>
        <v>500</v>
      </c>
      <c r="I58" s="72">
        <v>10</v>
      </c>
      <c r="J58" s="73">
        <f t="shared" si="41"/>
        <v>500</v>
      </c>
      <c r="K58" s="72">
        <v>10</v>
      </c>
      <c r="L58" s="73">
        <f t="shared" si="42"/>
        <v>500</v>
      </c>
      <c r="M58" s="72">
        <v>10</v>
      </c>
      <c r="N58" s="73">
        <f t="shared" si="43"/>
        <v>500</v>
      </c>
      <c r="O58" s="72">
        <v>10</v>
      </c>
      <c r="P58" s="73">
        <f t="shared" si="44"/>
        <v>500</v>
      </c>
      <c r="Q58" s="72">
        <v>10</v>
      </c>
      <c r="R58" s="73">
        <f t="shared" si="45"/>
        <v>500</v>
      </c>
      <c r="S58" s="72">
        <v>10</v>
      </c>
      <c r="T58" s="73">
        <f t="shared" si="46"/>
        <v>500</v>
      </c>
      <c r="U58" s="72">
        <v>10</v>
      </c>
      <c r="V58" s="73">
        <f t="shared" si="47"/>
        <v>500</v>
      </c>
      <c r="W58" s="72">
        <v>3</v>
      </c>
      <c r="X58" s="73">
        <f t="shared" si="48"/>
        <v>150</v>
      </c>
      <c r="Y58" s="72">
        <v>3</v>
      </c>
      <c r="Z58" s="73">
        <f t="shared" si="49"/>
        <v>150</v>
      </c>
      <c r="AA58" s="72">
        <v>4</v>
      </c>
      <c r="AB58" s="73">
        <f t="shared" si="50"/>
        <v>200</v>
      </c>
      <c r="AC58" s="56">
        <f t="shared" si="37"/>
        <v>100</v>
      </c>
      <c r="AD58" s="74">
        <f t="shared" si="38"/>
        <v>5000</v>
      </c>
      <c r="AE58" s="6"/>
      <c r="AF58" s="6" t="s">
        <v>187</v>
      </c>
      <c r="AH58" s="6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</row>
    <row r="59" spans="1:48">
      <c r="A59" s="6" t="s">
        <v>131</v>
      </c>
      <c r="B59" s="163">
        <v>6500</v>
      </c>
      <c r="C59" s="87"/>
      <c r="D59" s="83"/>
      <c r="E59" s="72"/>
      <c r="F59" s="82">
        <f t="shared" si="39"/>
        <v>0</v>
      </c>
      <c r="G59" s="72"/>
      <c r="H59" s="73">
        <f t="shared" si="40"/>
        <v>0</v>
      </c>
      <c r="I59" s="72"/>
      <c r="J59" s="73">
        <f t="shared" si="41"/>
        <v>0</v>
      </c>
      <c r="K59" s="72"/>
      <c r="L59" s="73">
        <f t="shared" si="42"/>
        <v>0</v>
      </c>
      <c r="M59" s="72"/>
      <c r="N59" s="73">
        <f t="shared" si="43"/>
        <v>0</v>
      </c>
      <c r="O59" s="72"/>
      <c r="P59" s="73">
        <f t="shared" si="44"/>
        <v>0</v>
      </c>
      <c r="Q59" s="72"/>
      <c r="R59" s="73">
        <f t="shared" si="45"/>
        <v>0</v>
      </c>
      <c r="S59" s="72">
        <v>100</v>
      </c>
      <c r="T59" s="73">
        <f t="shared" si="46"/>
        <v>6500</v>
      </c>
      <c r="U59" s="72"/>
      <c r="V59" s="73">
        <f t="shared" si="47"/>
        <v>0</v>
      </c>
      <c r="W59" s="72"/>
      <c r="X59" s="73">
        <f t="shared" si="48"/>
        <v>0</v>
      </c>
      <c r="Y59" s="72"/>
      <c r="Z59" s="73">
        <f t="shared" si="49"/>
        <v>0</v>
      </c>
      <c r="AA59" s="72"/>
      <c r="AB59" s="73">
        <f t="shared" si="50"/>
        <v>0</v>
      </c>
      <c r="AC59" s="56">
        <f t="shared" si="37"/>
        <v>100</v>
      </c>
      <c r="AD59" s="74">
        <f t="shared" si="38"/>
        <v>6500</v>
      </c>
      <c r="AE59" s="6"/>
      <c r="AF59" s="6" t="s">
        <v>187</v>
      </c>
      <c r="AH59" s="6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48">
      <c r="A60" s="6" t="s">
        <v>132</v>
      </c>
      <c r="B60" s="163">
        <v>85000</v>
      </c>
      <c r="C60" s="87"/>
      <c r="D60" s="83"/>
      <c r="E60" s="72"/>
      <c r="F60" s="82">
        <f t="shared" si="39"/>
        <v>0</v>
      </c>
      <c r="G60" s="72"/>
      <c r="H60" s="73">
        <f t="shared" si="40"/>
        <v>0</v>
      </c>
      <c r="I60" s="72"/>
      <c r="J60" s="73">
        <f t="shared" si="41"/>
        <v>0</v>
      </c>
      <c r="K60" s="72"/>
      <c r="L60" s="73">
        <f t="shared" si="42"/>
        <v>0</v>
      </c>
      <c r="M60" s="72"/>
      <c r="N60" s="73">
        <f t="shared" si="43"/>
        <v>0</v>
      </c>
      <c r="O60" s="72"/>
      <c r="P60" s="73">
        <f t="shared" si="44"/>
        <v>0</v>
      </c>
      <c r="Q60" s="72"/>
      <c r="R60" s="73">
        <f t="shared" si="45"/>
        <v>0</v>
      </c>
      <c r="S60" s="72"/>
      <c r="T60" s="73">
        <f t="shared" si="46"/>
        <v>0</v>
      </c>
      <c r="U60" s="72"/>
      <c r="V60" s="73">
        <f t="shared" si="47"/>
        <v>0</v>
      </c>
      <c r="W60" s="72"/>
      <c r="X60" s="73">
        <f t="shared" si="48"/>
        <v>0</v>
      </c>
      <c r="Y60" s="72">
        <v>100</v>
      </c>
      <c r="Z60" s="73">
        <f t="shared" si="49"/>
        <v>85000</v>
      </c>
      <c r="AA60" s="72"/>
      <c r="AB60" s="73">
        <f t="shared" si="50"/>
        <v>0</v>
      </c>
      <c r="AC60" s="56">
        <f t="shared" si="37"/>
        <v>100</v>
      </c>
      <c r="AD60" s="74">
        <f t="shared" si="38"/>
        <v>85000</v>
      </c>
      <c r="AE60" s="6"/>
      <c r="AF60" s="6" t="s">
        <v>182</v>
      </c>
      <c r="AH60" s="6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48">
      <c r="A61" s="6" t="s">
        <v>133</v>
      </c>
      <c r="B61" s="163">
        <v>20000</v>
      </c>
      <c r="C61" s="87"/>
      <c r="D61" s="83"/>
      <c r="E61" s="72">
        <v>15</v>
      </c>
      <c r="F61" s="82">
        <f t="shared" si="39"/>
        <v>3000</v>
      </c>
      <c r="G61" s="72">
        <v>15</v>
      </c>
      <c r="H61" s="73">
        <f t="shared" si="40"/>
        <v>3000</v>
      </c>
      <c r="I61" s="72">
        <v>15</v>
      </c>
      <c r="J61" s="73">
        <f t="shared" si="41"/>
        <v>3000</v>
      </c>
      <c r="K61" s="72"/>
      <c r="L61" s="73">
        <f t="shared" si="42"/>
        <v>0</v>
      </c>
      <c r="M61" s="72"/>
      <c r="N61" s="73">
        <f t="shared" si="43"/>
        <v>0</v>
      </c>
      <c r="O61" s="72"/>
      <c r="P61" s="73">
        <f t="shared" si="44"/>
        <v>0</v>
      </c>
      <c r="Q61" s="72"/>
      <c r="R61" s="73">
        <f t="shared" si="45"/>
        <v>0</v>
      </c>
      <c r="S61" s="72">
        <v>5</v>
      </c>
      <c r="T61" s="73">
        <f t="shared" si="46"/>
        <v>1000</v>
      </c>
      <c r="U61" s="72"/>
      <c r="V61" s="73">
        <f t="shared" si="47"/>
        <v>0</v>
      </c>
      <c r="W61" s="72"/>
      <c r="X61" s="73">
        <f t="shared" si="48"/>
        <v>0</v>
      </c>
      <c r="Y61" s="72">
        <v>50</v>
      </c>
      <c r="Z61" s="73">
        <f t="shared" si="49"/>
        <v>10000</v>
      </c>
      <c r="AA61" s="72"/>
      <c r="AB61" s="73">
        <f t="shared" si="50"/>
        <v>0</v>
      </c>
      <c r="AC61" s="56">
        <f t="shared" si="37"/>
        <v>100</v>
      </c>
      <c r="AD61" s="74">
        <f t="shared" si="38"/>
        <v>20000</v>
      </c>
      <c r="AE61" s="6"/>
      <c r="AF61" s="6" t="s">
        <v>187</v>
      </c>
      <c r="AH61" s="6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48">
      <c r="A62" s="6" t="s">
        <v>134</v>
      </c>
      <c r="B62" s="163">
        <v>85000</v>
      </c>
      <c r="C62" s="87"/>
      <c r="D62" s="83"/>
      <c r="E62" s="72"/>
      <c r="F62" s="82">
        <f t="shared" si="39"/>
        <v>0</v>
      </c>
      <c r="G62" s="72"/>
      <c r="H62" s="73">
        <f t="shared" si="40"/>
        <v>0</v>
      </c>
      <c r="I62" s="72"/>
      <c r="J62" s="73">
        <f t="shared" si="41"/>
        <v>0</v>
      </c>
      <c r="K62" s="72"/>
      <c r="L62" s="73">
        <f t="shared" si="42"/>
        <v>0</v>
      </c>
      <c r="M62" s="72"/>
      <c r="N62" s="73">
        <f t="shared" si="43"/>
        <v>0</v>
      </c>
      <c r="O62" s="72"/>
      <c r="P62" s="73">
        <f t="shared" si="44"/>
        <v>0</v>
      </c>
      <c r="Q62" s="72"/>
      <c r="R62" s="73">
        <f t="shared" si="45"/>
        <v>0</v>
      </c>
      <c r="S62" s="72"/>
      <c r="T62" s="73">
        <f t="shared" si="46"/>
        <v>0</v>
      </c>
      <c r="U62" s="72">
        <v>100</v>
      </c>
      <c r="V62" s="73">
        <f t="shared" si="47"/>
        <v>85000</v>
      </c>
      <c r="W62" s="72"/>
      <c r="X62" s="73">
        <f t="shared" si="48"/>
        <v>0</v>
      </c>
      <c r="Y62" s="72"/>
      <c r="Z62" s="73">
        <f t="shared" si="49"/>
        <v>0</v>
      </c>
      <c r="AA62" s="72"/>
      <c r="AB62" s="73">
        <f t="shared" si="50"/>
        <v>0</v>
      </c>
      <c r="AC62" s="56">
        <f t="shared" si="37"/>
        <v>100</v>
      </c>
      <c r="AD62" s="74">
        <f t="shared" si="38"/>
        <v>85000</v>
      </c>
      <c r="AE62" s="6"/>
      <c r="AF62" s="6" t="s">
        <v>183</v>
      </c>
      <c r="AG62" s="6" t="s">
        <v>184</v>
      </c>
      <c r="AH62" s="6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48">
      <c r="A63" s="6" t="s">
        <v>135</v>
      </c>
      <c r="B63" s="163">
        <v>10000</v>
      </c>
      <c r="C63" s="87"/>
      <c r="D63" s="83"/>
      <c r="E63" s="72"/>
      <c r="F63" s="82">
        <f t="shared" si="39"/>
        <v>0</v>
      </c>
      <c r="G63" s="72"/>
      <c r="H63" s="73">
        <f t="shared" si="40"/>
        <v>0</v>
      </c>
      <c r="I63" s="72"/>
      <c r="J63" s="73">
        <f t="shared" si="41"/>
        <v>0</v>
      </c>
      <c r="K63" s="72"/>
      <c r="L63" s="73">
        <f t="shared" si="42"/>
        <v>0</v>
      </c>
      <c r="M63" s="72"/>
      <c r="N63" s="73">
        <f t="shared" si="43"/>
        <v>0</v>
      </c>
      <c r="O63" s="72"/>
      <c r="P63" s="73">
        <f t="shared" si="44"/>
        <v>0</v>
      </c>
      <c r="Q63" s="72"/>
      <c r="R63" s="73">
        <f t="shared" si="45"/>
        <v>0</v>
      </c>
      <c r="S63" s="72"/>
      <c r="T63" s="73">
        <f t="shared" si="46"/>
        <v>0</v>
      </c>
      <c r="U63" s="72"/>
      <c r="V63" s="73">
        <f t="shared" si="47"/>
        <v>0</v>
      </c>
      <c r="W63" s="72"/>
      <c r="X63" s="73">
        <f t="shared" si="48"/>
        <v>0</v>
      </c>
      <c r="Y63" s="72">
        <v>100</v>
      </c>
      <c r="Z63" s="73">
        <f t="shared" si="49"/>
        <v>10000</v>
      </c>
      <c r="AA63" s="72"/>
      <c r="AB63" s="73">
        <f t="shared" si="50"/>
        <v>0</v>
      </c>
      <c r="AC63" s="56">
        <f t="shared" si="37"/>
        <v>100</v>
      </c>
      <c r="AD63" s="74">
        <f t="shared" si="38"/>
        <v>10000</v>
      </c>
      <c r="AE63" s="6"/>
      <c r="AF63" s="6" t="s">
        <v>187</v>
      </c>
      <c r="AH63" s="6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48">
      <c r="A64" s="6" t="s">
        <v>136</v>
      </c>
      <c r="B64" s="163">
        <v>5000</v>
      </c>
      <c r="C64" s="87"/>
      <c r="D64" s="83"/>
      <c r="E64" s="72"/>
      <c r="F64" s="82">
        <f t="shared" si="39"/>
        <v>0</v>
      </c>
      <c r="G64" s="72"/>
      <c r="H64" s="73">
        <f t="shared" si="40"/>
        <v>0</v>
      </c>
      <c r="I64" s="72"/>
      <c r="J64" s="73">
        <f t="shared" si="41"/>
        <v>0</v>
      </c>
      <c r="K64" s="72"/>
      <c r="L64" s="73">
        <f t="shared" si="42"/>
        <v>0</v>
      </c>
      <c r="M64" s="72"/>
      <c r="N64" s="73">
        <f t="shared" si="43"/>
        <v>0</v>
      </c>
      <c r="O64" s="72"/>
      <c r="P64" s="73">
        <f t="shared" si="44"/>
        <v>0</v>
      </c>
      <c r="Q64" s="72"/>
      <c r="R64" s="73">
        <f t="shared" si="45"/>
        <v>0</v>
      </c>
      <c r="S64" s="72"/>
      <c r="T64" s="73">
        <f t="shared" si="46"/>
        <v>0</v>
      </c>
      <c r="U64" s="72"/>
      <c r="V64" s="73">
        <f t="shared" si="47"/>
        <v>0</v>
      </c>
      <c r="W64" s="72"/>
      <c r="X64" s="73">
        <f t="shared" si="48"/>
        <v>0</v>
      </c>
      <c r="Y64" s="72">
        <v>100</v>
      </c>
      <c r="Z64" s="73">
        <f t="shared" si="49"/>
        <v>5000</v>
      </c>
      <c r="AA64" s="72"/>
      <c r="AB64" s="73">
        <f t="shared" si="50"/>
        <v>0</v>
      </c>
      <c r="AC64" s="56">
        <f t="shared" si="37"/>
        <v>100</v>
      </c>
      <c r="AD64" s="74">
        <f t="shared" si="38"/>
        <v>5000</v>
      </c>
      <c r="AE64" s="6"/>
      <c r="AF64" s="6" t="s">
        <v>187</v>
      </c>
      <c r="AH64" s="6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>
      <c r="A65" s="6" t="s">
        <v>137</v>
      </c>
      <c r="B65" s="163">
        <v>7000</v>
      </c>
      <c r="C65" s="87"/>
      <c r="D65" s="83"/>
      <c r="E65" s="72"/>
      <c r="F65" s="82">
        <f t="shared" si="39"/>
        <v>0</v>
      </c>
      <c r="G65" s="72"/>
      <c r="H65" s="73">
        <f t="shared" si="40"/>
        <v>0</v>
      </c>
      <c r="I65" s="72"/>
      <c r="J65" s="73">
        <f t="shared" si="41"/>
        <v>0</v>
      </c>
      <c r="K65" s="72"/>
      <c r="L65" s="73">
        <f t="shared" si="42"/>
        <v>0</v>
      </c>
      <c r="M65" s="72"/>
      <c r="N65" s="73">
        <f t="shared" si="43"/>
        <v>0</v>
      </c>
      <c r="O65" s="72"/>
      <c r="P65" s="73">
        <f t="shared" si="44"/>
        <v>0</v>
      </c>
      <c r="Q65" s="72"/>
      <c r="R65" s="73">
        <f t="shared" si="45"/>
        <v>0</v>
      </c>
      <c r="S65" s="72"/>
      <c r="T65" s="73">
        <f t="shared" si="46"/>
        <v>0</v>
      </c>
      <c r="U65" s="72"/>
      <c r="V65" s="73">
        <f t="shared" si="47"/>
        <v>0</v>
      </c>
      <c r="W65" s="72"/>
      <c r="X65" s="73">
        <f t="shared" si="48"/>
        <v>0</v>
      </c>
      <c r="Y65" s="72">
        <v>100</v>
      </c>
      <c r="Z65" s="73">
        <f t="shared" si="49"/>
        <v>7000</v>
      </c>
      <c r="AA65" s="72"/>
      <c r="AB65" s="73">
        <f t="shared" si="50"/>
        <v>0</v>
      </c>
      <c r="AC65" s="56">
        <f t="shared" si="37"/>
        <v>100</v>
      </c>
      <c r="AD65" s="74">
        <f t="shared" si="38"/>
        <v>7000</v>
      </c>
      <c r="AE65" s="6"/>
      <c r="AF65" s="6" t="s">
        <v>187</v>
      </c>
      <c r="AH65" s="6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>
      <c r="A66" s="6" t="s">
        <v>138</v>
      </c>
      <c r="B66" s="163">
        <v>4000</v>
      </c>
      <c r="C66" s="87"/>
      <c r="D66" s="83"/>
      <c r="E66" s="72"/>
      <c r="F66" s="82">
        <f t="shared" si="39"/>
        <v>0</v>
      </c>
      <c r="G66" s="72"/>
      <c r="H66" s="73">
        <f t="shared" si="40"/>
        <v>0</v>
      </c>
      <c r="I66" s="72"/>
      <c r="J66" s="73">
        <f t="shared" si="41"/>
        <v>0</v>
      </c>
      <c r="K66" s="72"/>
      <c r="L66" s="73">
        <f t="shared" si="42"/>
        <v>0</v>
      </c>
      <c r="M66" s="72"/>
      <c r="N66" s="73">
        <f t="shared" si="43"/>
        <v>0</v>
      </c>
      <c r="O66" s="72"/>
      <c r="P66" s="73">
        <f t="shared" si="44"/>
        <v>0</v>
      </c>
      <c r="Q66" s="72"/>
      <c r="R66" s="73">
        <f t="shared" si="45"/>
        <v>0</v>
      </c>
      <c r="S66" s="72">
        <v>100</v>
      </c>
      <c r="T66" s="73">
        <f t="shared" si="46"/>
        <v>4000</v>
      </c>
      <c r="U66" s="72"/>
      <c r="V66" s="73">
        <f t="shared" si="47"/>
        <v>0</v>
      </c>
      <c r="W66" s="72"/>
      <c r="X66" s="73">
        <f t="shared" si="48"/>
        <v>0</v>
      </c>
      <c r="Y66" s="72"/>
      <c r="Z66" s="73">
        <f t="shared" si="49"/>
        <v>0</v>
      </c>
      <c r="AA66" s="72"/>
      <c r="AB66" s="73">
        <f t="shared" si="50"/>
        <v>0</v>
      </c>
      <c r="AC66" s="56">
        <f t="shared" si="37"/>
        <v>100</v>
      </c>
      <c r="AD66" s="74">
        <f t="shared" si="38"/>
        <v>4000</v>
      </c>
      <c r="AE66" s="6"/>
      <c r="AF66" s="6" t="s">
        <v>187</v>
      </c>
      <c r="AH66" s="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>
      <c r="A67" s="6" t="s">
        <v>139</v>
      </c>
      <c r="B67" s="163">
        <v>2600</v>
      </c>
      <c r="C67" s="90"/>
      <c r="D67" s="83"/>
      <c r="E67" s="72"/>
      <c r="F67" s="82">
        <f t="shared" si="39"/>
        <v>0</v>
      </c>
      <c r="G67" s="72"/>
      <c r="H67" s="73">
        <f t="shared" si="40"/>
        <v>0</v>
      </c>
      <c r="I67" s="72"/>
      <c r="J67" s="73">
        <f t="shared" si="41"/>
        <v>0</v>
      </c>
      <c r="K67" s="72"/>
      <c r="L67" s="73">
        <f t="shared" si="42"/>
        <v>0</v>
      </c>
      <c r="M67" s="72">
        <v>30</v>
      </c>
      <c r="N67" s="73">
        <f t="shared" si="43"/>
        <v>780</v>
      </c>
      <c r="O67" s="72">
        <v>30</v>
      </c>
      <c r="P67" s="73">
        <f t="shared" si="44"/>
        <v>780</v>
      </c>
      <c r="Q67" s="72">
        <v>40</v>
      </c>
      <c r="R67" s="73">
        <f t="shared" si="45"/>
        <v>1040</v>
      </c>
      <c r="S67" s="72"/>
      <c r="T67" s="73">
        <f t="shared" si="46"/>
        <v>0</v>
      </c>
      <c r="U67" s="72"/>
      <c r="V67" s="73">
        <f t="shared" si="47"/>
        <v>0</v>
      </c>
      <c r="W67" s="72"/>
      <c r="X67" s="73">
        <f t="shared" si="48"/>
        <v>0</v>
      </c>
      <c r="Y67" s="72"/>
      <c r="Z67" s="73">
        <f t="shared" si="49"/>
        <v>0</v>
      </c>
      <c r="AA67" s="72"/>
      <c r="AB67" s="73">
        <f t="shared" si="50"/>
        <v>0</v>
      </c>
      <c r="AC67" s="56">
        <f t="shared" si="37"/>
        <v>100</v>
      </c>
      <c r="AD67" s="74">
        <f t="shared" si="38"/>
        <v>2600</v>
      </c>
      <c r="AE67" s="6"/>
      <c r="AF67" s="6" t="s">
        <v>187</v>
      </c>
      <c r="AH67" s="6" t="s">
        <v>192</v>
      </c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>
      <c r="A68" s="6" t="s">
        <v>140</v>
      </c>
      <c r="B68" s="163">
        <v>80000</v>
      </c>
      <c r="C68" s="90"/>
      <c r="D68" s="83"/>
      <c r="E68" s="72"/>
      <c r="F68" s="82">
        <f t="shared" si="39"/>
        <v>0</v>
      </c>
      <c r="G68" s="72"/>
      <c r="H68" s="73">
        <f t="shared" si="40"/>
        <v>0</v>
      </c>
      <c r="I68" s="72"/>
      <c r="J68" s="73">
        <f t="shared" si="41"/>
        <v>0</v>
      </c>
      <c r="K68" s="72">
        <v>80</v>
      </c>
      <c r="L68" s="73">
        <f t="shared" si="42"/>
        <v>64000</v>
      </c>
      <c r="M68" s="72"/>
      <c r="N68" s="73">
        <f t="shared" si="43"/>
        <v>0</v>
      </c>
      <c r="O68" s="72"/>
      <c r="P68" s="73">
        <f t="shared" si="44"/>
        <v>0</v>
      </c>
      <c r="Q68" s="72"/>
      <c r="R68" s="73">
        <f t="shared" si="45"/>
        <v>0</v>
      </c>
      <c r="S68" s="72">
        <v>20</v>
      </c>
      <c r="T68" s="73">
        <f t="shared" si="46"/>
        <v>16000</v>
      </c>
      <c r="U68" s="72"/>
      <c r="V68" s="73">
        <f t="shared" si="47"/>
        <v>0</v>
      </c>
      <c r="W68" s="72"/>
      <c r="X68" s="73">
        <f t="shared" si="48"/>
        <v>0</v>
      </c>
      <c r="Y68" s="72"/>
      <c r="Z68" s="73">
        <f t="shared" si="49"/>
        <v>0</v>
      </c>
      <c r="AA68" s="72"/>
      <c r="AB68" s="73">
        <f t="shared" si="50"/>
        <v>0</v>
      </c>
      <c r="AC68" s="56">
        <f t="shared" si="37"/>
        <v>100</v>
      </c>
      <c r="AD68" s="74">
        <f t="shared" si="38"/>
        <v>80000</v>
      </c>
      <c r="AE68" s="6"/>
      <c r="AF68" s="6" t="s">
        <v>188</v>
      </c>
      <c r="AH68" s="6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>
      <c r="A69" s="6" t="s">
        <v>141</v>
      </c>
      <c r="B69" s="163">
        <v>5000</v>
      </c>
      <c r="C69" s="90"/>
      <c r="D69" s="83"/>
      <c r="E69" s="72"/>
      <c r="F69" s="82">
        <f t="shared" si="39"/>
        <v>0</v>
      </c>
      <c r="G69" s="72"/>
      <c r="H69" s="73">
        <f t="shared" si="40"/>
        <v>0</v>
      </c>
      <c r="I69" s="72"/>
      <c r="J69" s="73">
        <f t="shared" si="41"/>
        <v>0</v>
      </c>
      <c r="K69" s="72"/>
      <c r="L69" s="73">
        <f t="shared" si="42"/>
        <v>0</v>
      </c>
      <c r="M69" s="72"/>
      <c r="N69" s="73">
        <f t="shared" si="43"/>
        <v>0</v>
      </c>
      <c r="O69" s="72"/>
      <c r="P69" s="73">
        <f t="shared" si="44"/>
        <v>0</v>
      </c>
      <c r="Q69" s="72"/>
      <c r="R69" s="73">
        <f t="shared" si="45"/>
        <v>0</v>
      </c>
      <c r="S69" s="72"/>
      <c r="T69" s="73">
        <f>S69*$B69/100</f>
        <v>0</v>
      </c>
      <c r="U69" s="72"/>
      <c r="V69" s="73">
        <f t="shared" si="47"/>
        <v>0</v>
      </c>
      <c r="W69" s="72"/>
      <c r="X69" s="73">
        <f t="shared" si="48"/>
        <v>0</v>
      </c>
      <c r="Y69" s="72">
        <v>100</v>
      </c>
      <c r="Z69" s="73">
        <f t="shared" si="49"/>
        <v>5000</v>
      </c>
      <c r="AA69" s="72"/>
      <c r="AB69" s="73">
        <f t="shared" si="50"/>
        <v>0</v>
      </c>
      <c r="AC69" s="56">
        <f t="shared" si="37"/>
        <v>100</v>
      </c>
      <c r="AD69" s="74">
        <f t="shared" si="38"/>
        <v>5000</v>
      </c>
      <c r="AE69" s="6"/>
      <c r="AF69" s="6" t="s">
        <v>187</v>
      </c>
      <c r="AH69" s="6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>
      <c r="A70" s="6" t="s">
        <v>142</v>
      </c>
      <c r="B70" s="163">
        <v>618</v>
      </c>
      <c r="C70" s="90"/>
      <c r="D70" s="83"/>
      <c r="E70" s="72"/>
      <c r="F70" s="82">
        <f>E70*$B70/100</f>
        <v>0</v>
      </c>
      <c r="G70" s="72"/>
      <c r="H70" s="73">
        <f>G70*$B70/100</f>
        <v>0</v>
      </c>
      <c r="I70" s="72"/>
      <c r="J70" s="73">
        <f>I70*$B70/100</f>
        <v>0</v>
      </c>
      <c r="K70" s="72"/>
      <c r="L70" s="73">
        <f>K70*$B70/100</f>
        <v>0</v>
      </c>
      <c r="M70" s="72"/>
      <c r="N70" s="73">
        <f>M70*$B70/100</f>
        <v>0</v>
      </c>
      <c r="O70" s="72"/>
      <c r="P70" s="73">
        <f>O70*$B70/100</f>
        <v>0</v>
      </c>
      <c r="Q70" s="72">
        <v>100</v>
      </c>
      <c r="R70" s="73">
        <f>Q70*$B70/100</f>
        <v>618</v>
      </c>
      <c r="S70" s="72"/>
      <c r="T70" s="73">
        <f>S70*$B70/100</f>
        <v>0</v>
      </c>
      <c r="U70" s="72"/>
      <c r="V70" s="73">
        <f>U70*$B70/100</f>
        <v>0</v>
      </c>
      <c r="W70" s="72"/>
      <c r="X70" s="73">
        <f>W70*$B70/100</f>
        <v>0</v>
      </c>
      <c r="Y70" s="72"/>
      <c r="Z70" s="73">
        <f>Y70*$B70/100</f>
        <v>0</v>
      </c>
      <c r="AA70" s="72"/>
      <c r="AB70" s="73">
        <f>AA70*$B70/100</f>
        <v>0</v>
      </c>
      <c r="AC70" s="56">
        <f>E70+G70+I70+K70+M70+O70+Q70+S70+U70+W70+Y70+AA70</f>
        <v>100</v>
      </c>
      <c r="AD70" s="74">
        <f>F70+H70+J70+L70+N70+P70+R70+T70+V70+X70+Z70+AB70</f>
        <v>618</v>
      </c>
      <c r="AE70" s="6"/>
      <c r="AF70" s="6" t="s">
        <v>187</v>
      </c>
      <c r="AH70" s="6" t="s">
        <v>192</v>
      </c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>
      <c r="B71" s="90"/>
      <c r="C71" s="90"/>
      <c r="D71" s="83"/>
      <c r="E71" s="72"/>
      <c r="F71" s="82">
        <f>E71*$B71/100</f>
        <v>0</v>
      </c>
      <c r="G71" s="72"/>
      <c r="H71" s="73">
        <f>G71*$B71/100</f>
        <v>0</v>
      </c>
      <c r="I71" s="72"/>
      <c r="J71" s="73">
        <f>I71*$B71/100</f>
        <v>0</v>
      </c>
      <c r="K71" s="72"/>
      <c r="L71" s="73">
        <f>K71*$B71/100</f>
        <v>0</v>
      </c>
      <c r="M71" s="72"/>
      <c r="N71" s="73">
        <f>M71*$B71/100</f>
        <v>0</v>
      </c>
      <c r="O71" s="72"/>
      <c r="P71" s="73">
        <f>O71*$B71/100</f>
        <v>0</v>
      </c>
      <c r="Q71" s="72"/>
      <c r="R71" s="73">
        <f>Q71*$B71/100</f>
        <v>0</v>
      </c>
      <c r="S71" s="72"/>
      <c r="T71" s="73">
        <f>S71*$B71/100</f>
        <v>0</v>
      </c>
      <c r="U71" s="72"/>
      <c r="V71" s="73">
        <f>U71*$B71/100</f>
        <v>0</v>
      </c>
      <c r="W71" s="72"/>
      <c r="X71" s="73">
        <f>W71*$B71/100</f>
        <v>0</v>
      </c>
      <c r="Y71" s="72"/>
      <c r="Z71" s="73">
        <f>Y71*$B71/100</f>
        <v>0</v>
      </c>
      <c r="AA71" s="72"/>
      <c r="AB71" s="73">
        <f>AA71*$B71/100</f>
        <v>0</v>
      </c>
      <c r="AC71" s="56">
        <f>E71+G71+I71+K71+M71+O71+Q71+S71+U71+W71+Y71+AA71</f>
        <v>0</v>
      </c>
      <c r="AD71" s="74">
        <f>F71+H71+J71+L71+N71+P71+R71+T71+V71+X71+Z71+AB71</f>
        <v>0</v>
      </c>
      <c r="AE71" s="6"/>
      <c r="AH71" s="6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s="188" customFormat="1" ht="15.75" thickBot="1">
      <c r="A72" s="41" t="s">
        <v>14</v>
      </c>
      <c r="B72" s="189">
        <f>SUM(B56:B71)</f>
        <v>385718</v>
      </c>
      <c r="C72" s="190"/>
      <c r="D72" s="191"/>
      <c r="E72" s="186"/>
      <c r="F72" s="187">
        <f>SUM(F56:F71)</f>
        <v>14500</v>
      </c>
      <c r="G72" s="186" t="s">
        <v>75</v>
      </c>
      <c r="H72" s="187">
        <f>SUM(H56:H71)</f>
        <v>12700</v>
      </c>
      <c r="I72" s="186" t="s">
        <v>75</v>
      </c>
      <c r="J72" s="187">
        <f>SUM(J56:J71)</f>
        <v>14500</v>
      </c>
      <c r="K72" s="186" t="s">
        <v>75</v>
      </c>
      <c r="L72" s="187">
        <f>SUM(L56:L71)</f>
        <v>72500</v>
      </c>
      <c r="M72" s="186" t="s">
        <v>75</v>
      </c>
      <c r="N72" s="187">
        <f>SUM(N56:N71)</f>
        <v>4280</v>
      </c>
      <c r="O72" s="186" t="s">
        <v>75</v>
      </c>
      <c r="P72" s="187">
        <f>SUM(P56:P71)</f>
        <v>4280</v>
      </c>
      <c r="Q72" s="186" t="s">
        <v>75</v>
      </c>
      <c r="R72" s="187">
        <f>SUM(R56:R71)</f>
        <v>6158</v>
      </c>
      <c r="S72" s="186" t="s">
        <v>75</v>
      </c>
      <c r="T72" s="187">
        <f>SUM(T56:T71)</f>
        <v>31500</v>
      </c>
      <c r="U72" s="186"/>
      <c r="V72" s="187">
        <f>SUM(V56:V71)</f>
        <v>88500</v>
      </c>
      <c r="W72" s="186"/>
      <c r="X72" s="187">
        <f>SUM(X56:X71)</f>
        <v>1950</v>
      </c>
      <c r="Y72" s="186"/>
      <c r="Z72" s="187">
        <f>SUM(Z56:Z71)</f>
        <v>131150</v>
      </c>
      <c r="AA72" s="186"/>
      <c r="AB72" s="187">
        <f>SUM(AB56:AB71)</f>
        <v>3700</v>
      </c>
      <c r="AC72" s="175">
        <v>100</v>
      </c>
      <c r="AD72" s="154">
        <f>SUM(AD56:AD71)</f>
        <v>385718</v>
      </c>
      <c r="AE72" s="5"/>
      <c r="AF72" s="5"/>
      <c r="AG72" s="5"/>
      <c r="AH72" s="5"/>
    </row>
    <row r="73" spans="1:48" s="4" customFormat="1" ht="16.5" thickTop="1">
      <c r="A73" s="58"/>
      <c r="B73" s="34"/>
      <c r="C73" s="34"/>
      <c r="D73" s="35"/>
      <c r="E73" s="35"/>
      <c r="F73" s="90"/>
      <c r="G73" s="35"/>
      <c r="H73" s="90"/>
      <c r="I73" s="35"/>
      <c r="J73" s="89"/>
      <c r="K73" s="37"/>
      <c r="L73" s="89"/>
      <c r="M73" s="37"/>
      <c r="N73" s="89"/>
      <c r="O73" s="37"/>
      <c r="P73" s="89"/>
      <c r="Q73" s="37"/>
      <c r="R73" s="89"/>
      <c r="S73" s="37"/>
      <c r="T73" s="89"/>
      <c r="U73" s="90"/>
      <c r="V73" s="90"/>
      <c r="W73" s="90"/>
      <c r="X73" s="90"/>
      <c r="Y73" s="90"/>
      <c r="Z73" s="90"/>
      <c r="AA73" s="90"/>
      <c r="AB73" s="90"/>
      <c r="AC73" s="36"/>
      <c r="AD73" s="36"/>
      <c r="AE73" s="36"/>
      <c r="AF73" s="36"/>
      <c r="AG73" s="36"/>
      <c r="AH73" s="36"/>
    </row>
    <row r="74" spans="1:48" ht="15.75">
      <c r="A74" s="33" t="s">
        <v>52</v>
      </c>
      <c r="B74" s="5"/>
      <c r="C74" s="5"/>
      <c r="AD74" s="6"/>
      <c r="AE74" s="6"/>
      <c r="AH74" s="6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>
      <c r="A75" s="32"/>
      <c r="B75" s="32"/>
      <c r="C75" s="32">
        <v>0</v>
      </c>
      <c r="D75" s="15"/>
      <c r="E75" s="97" t="s">
        <v>2</v>
      </c>
      <c r="F75" s="63">
        <v>1.1000000000000001</v>
      </c>
      <c r="G75" s="64" t="s">
        <v>2</v>
      </c>
      <c r="H75" s="63">
        <v>1.2</v>
      </c>
      <c r="I75" s="64" t="s">
        <v>2</v>
      </c>
      <c r="J75" s="63">
        <v>1.3</v>
      </c>
      <c r="K75" s="64" t="s">
        <v>2</v>
      </c>
      <c r="L75" s="63">
        <v>2.1</v>
      </c>
      <c r="M75" s="64" t="s">
        <v>2</v>
      </c>
      <c r="N75" s="63">
        <v>3.1</v>
      </c>
      <c r="O75" s="64" t="s">
        <v>2</v>
      </c>
      <c r="P75" s="96">
        <v>3.2</v>
      </c>
      <c r="Q75" s="64" t="s">
        <v>2</v>
      </c>
      <c r="R75" s="63">
        <v>3.3</v>
      </c>
      <c r="S75" s="64" t="s">
        <v>2</v>
      </c>
      <c r="T75" s="63">
        <v>4.0999999999999996</v>
      </c>
      <c r="U75" s="99" t="s">
        <v>2</v>
      </c>
      <c r="V75" s="99">
        <v>4.2</v>
      </c>
      <c r="W75" s="99" t="s">
        <v>2</v>
      </c>
      <c r="X75" s="99">
        <v>4.3</v>
      </c>
      <c r="Y75" s="99" t="s">
        <v>2</v>
      </c>
      <c r="Z75" s="99">
        <v>4.4000000000000004</v>
      </c>
      <c r="AA75" s="99" t="s">
        <v>2</v>
      </c>
      <c r="AB75" s="63">
        <v>4.5</v>
      </c>
      <c r="AC75" s="65" t="s">
        <v>14</v>
      </c>
      <c r="AD75" s="66"/>
      <c r="AE75" s="6"/>
      <c r="AH75" s="6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>
      <c r="A76" s="16" t="s">
        <v>7</v>
      </c>
      <c r="B76" s="16"/>
      <c r="C76" s="16" t="s">
        <v>34</v>
      </c>
      <c r="D76" s="20"/>
      <c r="E76" s="68" t="s">
        <v>44</v>
      </c>
      <c r="F76" s="69" t="s">
        <v>45</v>
      </c>
      <c r="G76" s="68" t="s">
        <v>44</v>
      </c>
      <c r="H76" s="69" t="s">
        <v>45</v>
      </c>
      <c r="I76" s="68" t="s">
        <v>44</v>
      </c>
      <c r="J76" s="69" t="s">
        <v>45</v>
      </c>
      <c r="K76" s="68" t="s">
        <v>44</v>
      </c>
      <c r="L76" s="69" t="s">
        <v>45</v>
      </c>
      <c r="M76" s="68" t="s">
        <v>44</v>
      </c>
      <c r="N76" s="69" t="s">
        <v>45</v>
      </c>
      <c r="O76" s="68" t="s">
        <v>44</v>
      </c>
      <c r="P76" s="69" t="s">
        <v>45</v>
      </c>
      <c r="Q76" s="68" t="s">
        <v>44</v>
      </c>
      <c r="R76" s="69" t="s">
        <v>45</v>
      </c>
      <c r="S76" s="68" t="s">
        <v>44</v>
      </c>
      <c r="T76" s="69" t="s">
        <v>45</v>
      </c>
      <c r="U76" s="68"/>
      <c r="V76" s="67"/>
      <c r="W76" s="67"/>
      <c r="X76" s="67"/>
      <c r="Y76" s="67"/>
      <c r="Z76" s="67"/>
      <c r="AA76" s="67"/>
      <c r="AB76" s="67"/>
      <c r="AC76" s="70" t="s">
        <v>44</v>
      </c>
      <c r="AD76" s="71" t="s">
        <v>45</v>
      </c>
      <c r="AE76" s="6"/>
      <c r="AH76" s="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  <row r="77" spans="1:48" s="6" customFormat="1" ht="14.25">
      <c r="A77" s="36" t="s">
        <v>144</v>
      </c>
      <c r="C77" s="85">
        <v>14000</v>
      </c>
      <c r="D77" s="40"/>
      <c r="E77" s="40"/>
      <c r="F77" s="88">
        <f>E77*$C77/100</f>
        <v>0</v>
      </c>
      <c r="G77" s="40">
        <v>50</v>
      </c>
      <c r="H77" s="88">
        <f>G77*$C77/100</f>
        <v>7000</v>
      </c>
      <c r="I77" s="40"/>
      <c r="J77" s="88">
        <f>I77*$C77/100</f>
        <v>0</v>
      </c>
      <c r="K77" s="40"/>
      <c r="L77" s="88">
        <f>K77*$C77/100</f>
        <v>0</v>
      </c>
      <c r="M77" s="40"/>
      <c r="N77" s="88">
        <f>M77*$C77/100</f>
        <v>0</v>
      </c>
      <c r="O77" s="40"/>
      <c r="P77" s="88">
        <f>O77*$C77/100</f>
        <v>0</v>
      </c>
      <c r="Q77" s="40"/>
      <c r="R77" s="88">
        <f>Q77*$C77/100</f>
        <v>0</v>
      </c>
      <c r="S77" s="40">
        <v>50</v>
      </c>
      <c r="T77" s="88">
        <f>S77*$C77/100</f>
        <v>7000</v>
      </c>
      <c r="U77" s="40"/>
      <c r="V77" s="88">
        <f>U77*$C77/100</f>
        <v>0</v>
      </c>
      <c r="W77" s="40"/>
      <c r="X77" s="88">
        <f>W77*$C77/100</f>
        <v>0</v>
      </c>
      <c r="Y77" s="40"/>
      <c r="Z77" s="88">
        <f>Y77*$C77/100</f>
        <v>0</v>
      </c>
      <c r="AA77" s="40"/>
      <c r="AB77" s="88">
        <f>AA77*$C77/100</f>
        <v>0</v>
      </c>
      <c r="AC77" s="6">
        <f>E77+G77+I77+K77+M77+O77+Q77+S77+U77+W77+Y77+AA77</f>
        <v>100</v>
      </c>
      <c r="AD77" s="100">
        <f>SUM(F77,H77,J77,L77,N77,P77,R77,T77)</f>
        <v>14000</v>
      </c>
      <c r="AF77" s="6" t="s">
        <v>187</v>
      </c>
    </row>
    <row r="78" spans="1:48" s="6" customFormat="1" ht="14.25">
      <c r="A78" s="57" t="s">
        <v>154</v>
      </c>
      <c r="C78" s="85">
        <v>6000</v>
      </c>
      <c r="D78" s="40"/>
      <c r="E78" s="40">
        <v>0</v>
      </c>
      <c r="F78" s="88">
        <f>E78*$C78/100</f>
        <v>0</v>
      </c>
      <c r="G78" s="40">
        <v>0</v>
      </c>
      <c r="H78" s="88">
        <f>G78*$C78/100</f>
        <v>0</v>
      </c>
      <c r="I78" s="40">
        <v>0</v>
      </c>
      <c r="J78" s="88">
        <f>I78*$C78/100</f>
        <v>0</v>
      </c>
      <c r="K78" s="40">
        <v>0</v>
      </c>
      <c r="L78" s="88">
        <f>K78*$C78/100</f>
        <v>0</v>
      </c>
      <c r="M78" s="40">
        <v>0</v>
      </c>
      <c r="N78" s="88">
        <f>M78*$C78/100</f>
        <v>0</v>
      </c>
      <c r="O78" s="40">
        <v>0</v>
      </c>
      <c r="P78" s="88">
        <f>O78*$C78/100</f>
        <v>0</v>
      </c>
      <c r="Q78" s="40">
        <v>0</v>
      </c>
      <c r="R78" s="88">
        <f>Q78*$C78/100</f>
        <v>0</v>
      </c>
      <c r="S78" s="40">
        <v>0</v>
      </c>
      <c r="T78" s="88">
        <f>S78*$C78/100</f>
        <v>0</v>
      </c>
      <c r="U78" s="40">
        <v>0</v>
      </c>
      <c r="V78" s="88">
        <f>U78*$C78/100</f>
        <v>0</v>
      </c>
      <c r="W78" s="40">
        <v>0</v>
      </c>
      <c r="X78" s="88">
        <f>W78*$C78/100</f>
        <v>0</v>
      </c>
      <c r="Y78" s="40">
        <v>100</v>
      </c>
      <c r="Z78" s="88">
        <f>Y78*$C78/100</f>
        <v>6000</v>
      </c>
      <c r="AA78" s="40">
        <v>0</v>
      </c>
      <c r="AB78" s="88">
        <f>AA78*$C78/100</f>
        <v>0</v>
      </c>
      <c r="AC78" s="193">
        <f>E78+G78+I78+K78+M78+O78+Q78+S78+U78+W78+Y78+AA78</f>
        <v>100</v>
      </c>
      <c r="AD78" s="194">
        <f>SUM(F78,H78,J78,L78,N78,P78,R78,T78,V78,X78,Z78,AB78)</f>
        <v>6000</v>
      </c>
      <c r="AF78" s="6" t="s">
        <v>189</v>
      </c>
      <c r="AG78" s="6" t="s">
        <v>190</v>
      </c>
    </row>
    <row r="79" spans="1:48" s="188" customFormat="1" ht="15.75" thickBot="1">
      <c r="A79" s="41" t="s">
        <v>14</v>
      </c>
      <c r="B79" s="41"/>
      <c r="C79" s="192">
        <f>SUM(C77:C78)</f>
        <v>20000</v>
      </c>
      <c r="D79" s="186"/>
      <c r="E79" s="186"/>
      <c r="F79" s="187">
        <f>SUM(F77:F78)</f>
        <v>0</v>
      </c>
      <c r="G79" s="186" t="s">
        <v>75</v>
      </c>
      <c r="H79" s="187">
        <f>SUM(H77:H78)</f>
        <v>7000</v>
      </c>
      <c r="I79" s="186" t="s">
        <v>75</v>
      </c>
      <c r="J79" s="187">
        <f>SUM(J77:J78)</f>
        <v>0</v>
      </c>
      <c r="K79" s="186" t="s">
        <v>75</v>
      </c>
      <c r="L79" s="187">
        <f>SUM(L77:L78)</f>
        <v>0</v>
      </c>
      <c r="M79" s="186" t="s">
        <v>75</v>
      </c>
      <c r="N79" s="187">
        <f>SUM(N77:N78)</f>
        <v>0</v>
      </c>
      <c r="O79" s="186" t="s">
        <v>75</v>
      </c>
      <c r="P79" s="187">
        <f>SUM(P77:P78)</f>
        <v>0</v>
      </c>
      <c r="Q79" s="186" t="s">
        <v>75</v>
      </c>
      <c r="R79" s="187">
        <f>SUM(R77:R78)</f>
        <v>0</v>
      </c>
      <c r="S79" s="186" t="s">
        <v>75</v>
      </c>
      <c r="T79" s="187">
        <f>SUM(T77:T78)</f>
        <v>7000</v>
      </c>
      <c r="U79" s="184"/>
      <c r="V79" s="187">
        <f>SUM(V77:V78)</f>
        <v>0</v>
      </c>
      <c r="W79" s="184"/>
      <c r="X79" s="187">
        <f>SUM(X77:X78)</f>
        <v>0</v>
      </c>
      <c r="Y79" s="184"/>
      <c r="Z79" s="187">
        <f>SUM(Z77:Z78)</f>
        <v>6000</v>
      </c>
      <c r="AA79" s="184"/>
      <c r="AB79" s="187">
        <f>SUM(AB77:AB78)</f>
        <v>0</v>
      </c>
      <c r="AC79" s="22">
        <v>100</v>
      </c>
      <c r="AD79" s="176">
        <f>SUM(AD77:AD78)</f>
        <v>20000</v>
      </c>
      <c r="AE79" s="5"/>
      <c r="AF79" s="5"/>
      <c r="AG79" s="5"/>
      <c r="AH79" s="5"/>
    </row>
    <row r="80" spans="1:48" ht="15.75" thickTop="1">
      <c r="B80" s="28"/>
    </row>
    <row r="83" spans="1:30">
      <c r="A83" s="6" t="s">
        <v>82</v>
      </c>
      <c r="B83" s="165">
        <f>D35+B42+B51+B72+C79</f>
        <v>1082066.7268446153</v>
      </c>
      <c r="C83" s="28"/>
      <c r="D83" s="23"/>
      <c r="AD83" s="87">
        <f>AD35+AD42+AD51+AD72+AD79</f>
        <v>1082066.7268446153</v>
      </c>
    </row>
    <row r="85" spans="1:30" ht="26.25">
      <c r="A85" s="231" t="s">
        <v>293</v>
      </c>
      <c r="B85" s="249">
        <v>965362</v>
      </c>
      <c r="C85" s="239" t="s">
        <v>294</v>
      </c>
    </row>
    <row r="86" spans="1:30">
      <c r="B86" s="230"/>
    </row>
    <row r="87" spans="1:30">
      <c r="B87" s="248"/>
    </row>
    <row r="88" spans="1:30">
      <c r="B88" s="28"/>
    </row>
    <row r="89" spans="1:30">
      <c r="M89" s="23"/>
    </row>
    <row r="90" spans="1:30">
      <c r="M90" s="233"/>
    </row>
  </sheetData>
  <mergeCells count="2">
    <mergeCell ref="E1:P1"/>
    <mergeCell ref="Q1:AB1"/>
  </mergeCells>
  <pageMargins left="0.7" right="0.7" top="0.75" bottom="0.75" header="0.3" footer="0.3"/>
  <pageSetup orientation="portrait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"/>
  <sheetViews>
    <sheetView view="pageLayout" topLeftCell="C13" zoomScale="130" zoomScalePageLayoutView="130" workbookViewId="0">
      <selection activeCell="H17" sqref="H17"/>
    </sheetView>
  </sheetViews>
  <sheetFormatPr defaultColWidth="8.7109375" defaultRowHeight="15"/>
  <cols>
    <col min="1" max="1" width="2.7109375" customWidth="1"/>
    <col min="2" max="2" width="12" style="6" customWidth="1"/>
    <col min="3" max="3" width="15.7109375" style="6" customWidth="1"/>
    <col min="4" max="4" width="15.140625" style="6" customWidth="1"/>
    <col min="5" max="5" width="16.7109375" style="6" customWidth="1"/>
    <col min="6" max="6" width="15.140625" style="6" customWidth="1"/>
    <col min="7" max="7" width="15.42578125" style="6" customWidth="1"/>
    <col min="8" max="8" width="17.28515625" style="6" customWidth="1"/>
    <col min="9" max="9" width="8.7109375" style="6" customWidth="1"/>
  </cols>
  <sheetData>
    <row r="1" spans="2:9" s="43" customFormat="1">
      <c r="B1" s="278" t="s">
        <v>32</v>
      </c>
      <c r="C1" s="278"/>
      <c r="D1" s="278"/>
      <c r="E1" s="278"/>
      <c r="F1" s="44"/>
      <c r="G1" s="44"/>
      <c r="H1" s="44"/>
      <c r="I1" s="44"/>
    </row>
    <row r="2" spans="2:9">
      <c r="B2" s="2"/>
      <c r="C2" s="3"/>
      <c r="D2" s="3"/>
      <c r="E2" s="3"/>
      <c r="F2" s="3"/>
      <c r="G2" s="3"/>
      <c r="H2" s="3"/>
      <c r="I2" s="3"/>
    </row>
    <row r="3" spans="2:9">
      <c r="B3" s="45"/>
      <c r="C3" s="46"/>
      <c r="D3" s="46"/>
      <c r="E3" s="46"/>
      <c r="F3" s="46"/>
      <c r="G3" s="46"/>
      <c r="H3" s="46" t="s">
        <v>46</v>
      </c>
      <c r="I3" s="47" t="s">
        <v>47</v>
      </c>
    </row>
    <row r="4" spans="2:9">
      <c r="B4" s="48" t="s">
        <v>33</v>
      </c>
      <c r="C4" s="49" t="s">
        <v>48</v>
      </c>
      <c r="D4" s="49" t="s">
        <v>49</v>
      </c>
      <c r="E4" s="49" t="s">
        <v>50</v>
      </c>
      <c r="F4" s="49" t="s">
        <v>51</v>
      </c>
      <c r="G4" s="49" t="s">
        <v>59</v>
      </c>
      <c r="H4" s="49" t="s">
        <v>14</v>
      </c>
      <c r="I4" s="50" t="s">
        <v>60</v>
      </c>
    </row>
    <row r="5" spans="2:9">
      <c r="B5" s="51">
        <v>1.1000000000000001</v>
      </c>
      <c r="C5" s="101">
        <f>'5.Budget_Items'!F35</f>
        <v>38902.458234292309</v>
      </c>
      <c r="D5" s="101">
        <f>'5.Budget_Items'!F42</f>
        <v>0</v>
      </c>
      <c r="E5" s="101">
        <f>'5.Budget_Items'!F51</f>
        <v>0</v>
      </c>
      <c r="F5" s="101">
        <f>'5.Budget_Items'!F72</f>
        <v>14500</v>
      </c>
      <c r="G5" s="101">
        <f>'5.Budget_Items'!F79</f>
        <v>0</v>
      </c>
      <c r="H5" s="101">
        <f>SUM(C5:G5)</f>
        <v>53402.458234292309</v>
      </c>
      <c r="I5" s="148">
        <f>H5/H17</f>
        <v>4.9352278292502105E-2</v>
      </c>
    </row>
    <row r="6" spans="2:9">
      <c r="B6" s="51">
        <v>1.2</v>
      </c>
      <c r="C6" s="101">
        <f>'5.Budget_Items'!H35</f>
        <v>38902.458234292309</v>
      </c>
      <c r="D6" s="101">
        <f>'5.Budget_Items'!H42</f>
        <v>0</v>
      </c>
      <c r="E6" s="101">
        <f>'5.Budget_Items'!H51</f>
        <v>59500</v>
      </c>
      <c r="F6" s="102">
        <f>'5.Budget_Items'!H72</f>
        <v>12700</v>
      </c>
      <c r="G6" s="102">
        <f>'5.Budget_Items'!H79</f>
        <v>7000</v>
      </c>
      <c r="H6" s="101">
        <f t="shared" ref="H6:H16" si="0">SUM(C6:G6)</f>
        <v>118102.45823429231</v>
      </c>
      <c r="I6" s="148">
        <f>H6/H17</f>
        <v>0.10914526369245971</v>
      </c>
    </row>
    <row r="7" spans="2:9">
      <c r="B7" s="51">
        <v>1.3</v>
      </c>
      <c r="C7" s="101">
        <f>'5.Budget_Items'!J35</f>
        <v>50683.223134292311</v>
      </c>
      <c r="D7" s="101">
        <f>'5.Budget_Items'!J42</f>
        <v>0</v>
      </c>
      <c r="E7" s="101">
        <f>'5.Budget_Items'!J51</f>
        <v>0</v>
      </c>
      <c r="F7" s="102">
        <f>'5.Budget_Items'!J72</f>
        <v>14500</v>
      </c>
      <c r="G7" s="102">
        <f>'5.Budget_Items'!J79</f>
        <v>0</v>
      </c>
      <c r="H7" s="101">
        <f t="shared" si="0"/>
        <v>65183.223134292311</v>
      </c>
      <c r="I7" s="148">
        <f>H7/H17</f>
        <v>6.0239559647463976E-2</v>
      </c>
    </row>
    <row r="8" spans="2:9">
      <c r="B8" s="51">
        <v>2.1</v>
      </c>
      <c r="C8" s="101">
        <f>'5.Budget_Items'!L35</f>
        <v>43157.180253523074</v>
      </c>
      <c r="D8" s="101">
        <f>'5.Budget_Items'!L42</f>
        <v>14400</v>
      </c>
      <c r="E8" s="101">
        <f>'5.Budget_Items'!L51</f>
        <v>0</v>
      </c>
      <c r="F8" s="102">
        <f>'5.Budget_Items'!L72</f>
        <v>72500</v>
      </c>
      <c r="G8" s="102">
        <f>'5.Budget_Items'!L79</f>
        <v>0</v>
      </c>
      <c r="H8" s="101">
        <f t="shared" si="0"/>
        <v>130057.18025352308</v>
      </c>
      <c r="I8" s="148">
        <f>H8/H17</f>
        <v>0.12019330881079691</v>
      </c>
    </row>
    <row r="9" spans="2:9">
      <c r="B9" s="51">
        <v>3.1</v>
      </c>
      <c r="C9" s="101">
        <f>'5.Budget_Items'!N35</f>
        <v>43518.95557952307</v>
      </c>
      <c r="D9" s="101">
        <f>'5.Budget_Items'!N42</f>
        <v>21600</v>
      </c>
      <c r="E9" s="101">
        <f>'5.Budget_Items'!N51</f>
        <v>0</v>
      </c>
      <c r="F9" s="102">
        <f>'5.Budget_Items'!N72</f>
        <v>4280</v>
      </c>
      <c r="G9" s="102">
        <f>'5.Budget_Items'!N79</f>
        <v>0</v>
      </c>
      <c r="H9" s="101">
        <f t="shared" si="0"/>
        <v>69398.95557952307</v>
      </c>
      <c r="I9" s="148">
        <f>H9/H17</f>
        <v>6.4135560088697516E-2</v>
      </c>
    </row>
    <row r="10" spans="2:9">
      <c r="B10" s="51">
        <v>3.2</v>
      </c>
      <c r="C10" s="101">
        <f>'5.Budget_Items'!P35</f>
        <v>21586.854260292308</v>
      </c>
      <c r="D10" s="101">
        <f>'5.Budget_Items'!P42</f>
        <v>61600</v>
      </c>
      <c r="E10" s="101">
        <f>'5.Budget_Items'!P51</f>
        <v>0</v>
      </c>
      <c r="F10" s="102">
        <f>'5.Budget_Items'!P72</f>
        <v>4280</v>
      </c>
      <c r="G10" s="102">
        <f>'5.Budget_Items'!P79</f>
        <v>0</v>
      </c>
      <c r="H10" s="101">
        <f t="shared" si="0"/>
        <v>87466.854260292312</v>
      </c>
      <c r="I10" s="148">
        <f>H10/H17</f>
        <v>8.0833142809364419E-2</v>
      </c>
    </row>
    <row r="11" spans="2:9">
      <c r="B11" s="51">
        <v>3.3</v>
      </c>
      <c r="C11" s="101">
        <f>'5.Budget_Items'!R35</f>
        <v>24039.223446938464</v>
      </c>
      <c r="D11" s="101">
        <f>'5.Budget_Items'!R42</f>
        <v>0</v>
      </c>
      <c r="E11" s="101">
        <f>'5.Budget_Items'!R51</f>
        <v>25500</v>
      </c>
      <c r="F11" s="102">
        <f>'5.Budget_Items'!R72</f>
        <v>6158</v>
      </c>
      <c r="G11" s="102">
        <f>'5.Budget_Items'!R79</f>
        <v>0</v>
      </c>
      <c r="H11" s="101">
        <f t="shared" si="0"/>
        <v>55697.223446938464</v>
      </c>
      <c r="I11" s="148">
        <f>H11/H17</f>
        <v>5.1473002602487918E-2</v>
      </c>
    </row>
    <row r="12" spans="2:9">
      <c r="B12" s="51">
        <v>4.0999999999999996</v>
      </c>
      <c r="C12" s="101">
        <f>'5.Budget_Items'!T35</f>
        <v>31499.66444058462</v>
      </c>
      <c r="D12" s="101">
        <f>'5.Budget_Items'!T42</f>
        <v>14400</v>
      </c>
      <c r="E12" s="101">
        <f>'5.Budget_Items'!T51</f>
        <v>0</v>
      </c>
      <c r="F12" s="102">
        <f>'5.Budget_Items'!T72</f>
        <v>31500</v>
      </c>
      <c r="G12" s="102">
        <f>'5.Budget_Items'!T79</f>
        <v>7000</v>
      </c>
      <c r="H12" s="101">
        <f t="shared" si="0"/>
        <v>84399.664440584616</v>
      </c>
      <c r="I12" s="148">
        <f>H12/H17</f>
        <v>7.7998576563480637E-2</v>
      </c>
    </row>
    <row r="13" spans="2:9">
      <c r="B13" s="51">
        <v>4.2</v>
      </c>
      <c r="C13" s="101">
        <f>'5.Budget_Items'!V35</f>
        <v>42088.547127492304</v>
      </c>
      <c r="D13" s="101">
        <f>'5.Budget_Items'!V42</f>
        <v>0</v>
      </c>
      <c r="E13" s="101">
        <f>'5.Budget_Items'!V51</f>
        <v>0</v>
      </c>
      <c r="F13" s="102">
        <f>'5.Budget_Items'!V72</f>
        <v>88500</v>
      </c>
      <c r="G13" s="102">
        <f>'5.Budget_Items'!V79</f>
        <v>0</v>
      </c>
      <c r="H13" s="101">
        <f t="shared" si="0"/>
        <v>130588.5471274923</v>
      </c>
      <c r="I13" s="148">
        <f>H13/H17</f>
        <v>0.1206843754527948</v>
      </c>
    </row>
    <row r="14" spans="2:9">
      <c r="B14" s="51">
        <v>4.3</v>
      </c>
      <c r="C14" s="101">
        <f>'5.Budget_Items'!X35</f>
        <v>68968.315276692316</v>
      </c>
      <c r="D14" s="101">
        <f>'5.Budget_Items'!X42</f>
        <v>0</v>
      </c>
      <c r="E14" s="101">
        <f>'5.Budget_Items'!X51</f>
        <v>0</v>
      </c>
      <c r="F14" s="102">
        <f>'5.Budget_Items'!X72</f>
        <v>1950</v>
      </c>
      <c r="G14" s="102">
        <f>'5.Budget_Items'!X79</f>
        <v>0</v>
      </c>
      <c r="H14" s="101">
        <f t="shared" si="0"/>
        <v>70918.315276692316</v>
      </c>
      <c r="I14" s="148">
        <f>H14/H17</f>
        <v>6.5539687634139948E-2</v>
      </c>
    </row>
    <row r="15" spans="2:9">
      <c r="B15" s="51">
        <v>4.4000000000000004</v>
      </c>
      <c r="C15" s="101">
        <f>'5.Budget_Items'!Z35</f>
        <v>48172.655938246156</v>
      </c>
      <c r="D15" s="101">
        <f>'5.Budget_Items'!Z42</f>
        <v>0</v>
      </c>
      <c r="E15" s="101">
        <f>'5.Budget_Items'!Z51</f>
        <v>8400</v>
      </c>
      <c r="F15" s="102">
        <f>'5.Budget_Items'!Z72</f>
        <v>131150</v>
      </c>
      <c r="G15" s="102">
        <f>'5.Budget_Items'!Z79</f>
        <v>6000</v>
      </c>
      <c r="H15" s="101">
        <f t="shared" si="0"/>
        <v>193722.65593824617</v>
      </c>
      <c r="I15" s="148">
        <f>H15/H17</f>
        <v>0.17903023088340903</v>
      </c>
    </row>
    <row r="16" spans="2:9">
      <c r="B16" s="51">
        <v>4.5</v>
      </c>
      <c r="C16" s="101">
        <f>'5.Budget_Items'!AB35</f>
        <v>19429.190918446155</v>
      </c>
      <c r="D16" s="101">
        <f>'5.Budget_Items'!AB42</f>
        <v>0</v>
      </c>
      <c r="E16" s="101">
        <f>'5.Budget_Items'!AB51</f>
        <v>0</v>
      </c>
      <c r="F16" s="102">
        <f>'5.Budget_Items'!AB72</f>
        <v>3700</v>
      </c>
      <c r="G16" s="102">
        <f>'5.Budget_Items'!AB79</f>
        <v>0</v>
      </c>
      <c r="H16" s="101">
        <f t="shared" si="0"/>
        <v>23129.190918446155</v>
      </c>
      <c r="I16" s="148">
        <f>H16/H17</f>
        <v>2.1375013522403136E-2</v>
      </c>
    </row>
    <row r="17" spans="2:9">
      <c r="B17" s="52" t="s">
        <v>46</v>
      </c>
      <c r="C17" s="103">
        <f t="shared" ref="C17:H17" si="1">SUM(C5:C16)</f>
        <v>470948.72684461548</v>
      </c>
      <c r="D17" s="103">
        <f t="shared" si="1"/>
        <v>112000</v>
      </c>
      <c r="E17" s="103">
        <f t="shared" si="1"/>
        <v>93400</v>
      </c>
      <c r="F17" s="103">
        <f t="shared" si="1"/>
        <v>385718</v>
      </c>
      <c r="G17" s="103">
        <f t="shared" si="1"/>
        <v>20000</v>
      </c>
      <c r="H17" s="103">
        <f t="shared" si="1"/>
        <v>1082066.7268446153</v>
      </c>
      <c r="I17" s="148">
        <f>H17/H17</f>
        <v>1</v>
      </c>
    </row>
    <row r="18" spans="2:9">
      <c r="H18" s="106"/>
    </row>
  </sheetData>
  <mergeCells count="1">
    <mergeCell ref="B1:E1"/>
  </mergeCells>
  <phoneticPr fontId="5" type="noConversion"/>
  <pageMargins left="0.7" right="0.7" top="0.75" bottom="0.75" header="0.3" footer="0.3"/>
  <pageSetup orientation="landscape" horizontalDpi="4294967292" verticalDpi="4294967292" r:id="rId1"/>
  <headerFooter alignWithMargins="0">
    <oddHeader xml:space="preserve">&amp;LFMI FY2024
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8.7109375" defaultRowHeight="15"/>
  <sheetData/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22" workbookViewId="0">
      <selection activeCell="K21" sqref="K21"/>
    </sheetView>
  </sheetViews>
  <sheetFormatPr defaultColWidth="8.7109375" defaultRowHeight="15"/>
  <cols>
    <col min="3" max="3" width="10.140625" bestFit="1" customWidth="1"/>
    <col min="4" max="4" width="32" bestFit="1" customWidth="1"/>
    <col min="6" max="6" width="12.42578125" bestFit="1" customWidth="1"/>
    <col min="7" max="7" width="12" customWidth="1"/>
    <col min="8" max="8" width="10" bestFit="1" customWidth="1"/>
  </cols>
  <sheetData>
    <row r="1" spans="1:7">
      <c r="A1" t="s">
        <v>64</v>
      </c>
    </row>
    <row r="2" spans="1:7" ht="18.75">
      <c r="A2" s="216" t="s">
        <v>202</v>
      </c>
    </row>
    <row r="3" spans="1:7">
      <c r="A3" t="s">
        <v>203</v>
      </c>
    </row>
    <row r="5" spans="1:7" ht="23.25">
      <c r="C5" t="s">
        <v>65</v>
      </c>
      <c r="D5" t="s">
        <v>66</v>
      </c>
      <c r="F5" s="107" t="s">
        <v>289</v>
      </c>
    </row>
    <row r="6" spans="1:7" ht="23.25">
      <c r="C6" t="s">
        <v>63</v>
      </c>
      <c r="F6" s="107"/>
      <c r="G6" s="60">
        <f>SUM(F7:F12)</f>
        <v>470948.72684461524</v>
      </c>
    </row>
    <row r="7" spans="1:7">
      <c r="D7" t="s">
        <v>23</v>
      </c>
      <c r="F7" s="60">
        <f>'5.Budget_Items'!C35</f>
        <v>394526.03846153838</v>
      </c>
    </row>
    <row r="8" spans="1:7">
      <c r="D8" t="s">
        <v>67</v>
      </c>
      <c r="F8" s="60">
        <f>'4.Fringe_Benefits'!B33</f>
        <v>29115.568269230767</v>
      </c>
    </row>
    <row r="9" spans="1:7">
      <c r="D9" t="s">
        <v>11</v>
      </c>
      <c r="F9" s="60">
        <f>'4.Fringe_Benefits'!C33</f>
        <v>11835.781153846152</v>
      </c>
      <c r="G9" s="60"/>
    </row>
    <row r="10" spans="1:7">
      <c r="D10" t="s">
        <v>68</v>
      </c>
      <c r="F10" s="60">
        <f>'4.Fringe_Benefits'!D33</f>
        <v>11212.679999999998</v>
      </c>
    </row>
    <row r="11" spans="1:7">
      <c r="D11" t="s">
        <v>69</v>
      </c>
      <c r="F11" s="60">
        <f>'4.Fringe_Benefits'!E33</f>
        <v>2658.6589600000002</v>
      </c>
    </row>
    <row r="12" spans="1:7">
      <c r="D12" t="s">
        <v>12</v>
      </c>
      <c r="F12" s="166">
        <f>'4.Fringe_Benefits'!F33</f>
        <v>21600</v>
      </c>
      <c r="G12" s="60"/>
    </row>
    <row r="13" spans="1:7">
      <c r="F13" s="60"/>
      <c r="G13" s="60"/>
    </row>
    <row r="14" spans="1:7">
      <c r="F14" s="60"/>
      <c r="G14" s="60"/>
    </row>
    <row r="15" spans="1:7">
      <c r="F15" s="60"/>
    </row>
    <row r="16" spans="1:7">
      <c r="C16" t="s">
        <v>1</v>
      </c>
      <c r="G16" s="60">
        <f>SUM(F17:F18)</f>
        <v>112000</v>
      </c>
    </row>
    <row r="17" spans="3:7">
      <c r="D17" t="s">
        <v>83</v>
      </c>
      <c r="F17" s="60">
        <f>'5.Budget_Items'!B40</f>
        <v>40000</v>
      </c>
    </row>
    <row r="18" spans="3:7">
      <c r="D18" t="s">
        <v>84</v>
      </c>
      <c r="F18" s="60">
        <f>'5.Budget_Items'!B41</f>
        <v>72000</v>
      </c>
    </row>
    <row r="19" spans="3:7">
      <c r="F19" s="60"/>
    </row>
    <row r="20" spans="3:7">
      <c r="C20" t="s">
        <v>6</v>
      </c>
      <c r="G20" s="60">
        <f>SUM(F21:F22)</f>
        <v>93400</v>
      </c>
    </row>
    <row r="21" spans="3:7">
      <c r="D21" t="s">
        <v>85</v>
      </c>
      <c r="F21" s="60">
        <f>'5.Budget_Items'!B47</f>
        <v>8400</v>
      </c>
    </row>
    <row r="22" spans="3:7">
      <c r="D22" t="s">
        <v>86</v>
      </c>
      <c r="F22" s="60">
        <f>'5.Budget_Items'!B48</f>
        <v>85000</v>
      </c>
    </row>
    <row r="23" spans="3:7">
      <c r="D23" s="6"/>
      <c r="F23" s="60"/>
    </row>
    <row r="24" spans="3:7">
      <c r="C24" t="s">
        <v>51</v>
      </c>
      <c r="D24" s="6"/>
      <c r="G24" s="60">
        <f>SUM(F25:F39)</f>
        <v>385718</v>
      </c>
    </row>
    <row r="25" spans="3:7">
      <c r="D25" s="6" t="s">
        <v>128</v>
      </c>
      <c r="F25" s="60">
        <f>'5.Budget_Items'!B56</f>
        <v>60000</v>
      </c>
    </row>
    <row r="26" spans="3:7">
      <c r="D26" s="6" t="s">
        <v>145</v>
      </c>
      <c r="F26" s="60">
        <f>'5.Budget_Items'!B57</f>
        <v>10000</v>
      </c>
    </row>
    <row r="27" spans="3:7">
      <c r="D27" s="6" t="s">
        <v>130</v>
      </c>
      <c r="F27" s="60">
        <f>'5.Budget_Items'!B58</f>
        <v>5000</v>
      </c>
    </row>
    <row r="28" spans="3:7">
      <c r="D28" s="6" t="s">
        <v>146</v>
      </c>
      <c r="F28" s="60">
        <f>'5.Budget_Items'!B59</f>
        <v>6500</v>
      </c>
    </row>
    <row r="29" spans="3:7">
      <c r="D29" s="6" t="s">
        <v>132</v>
      </c>
      <c r="F29" s="60">
        <f>'5.Budget_Items'!B60</f>
        <v>85000</v>
      </c>
    </row>
    <row r="30" spans="3:7">
      <c r="D30" s="6" t="s">
        <v>133</v>
      </c>
      <c r="F30" s="60">
        <f>'5.Budget_Items'!B61</f>
        <v>20000</v>
      </c>
    </row>
    <row r="31" spans="3:7">
      <c r="D31" s="57" t="s">
        <v>134</v>
      </c>
      <c r="F31" s="60">
        <f>'5.Budget_Items'!B62</f>
        <v>85000</v>
      </c>
    </row>
    <row r="32" spans="3:7">
      <c r="D32" s="6" t="s">
        <v>135</v>
      </c>
      <c r="F32" s="60">
        <f>'5.Budget_Items'!B63</f>
        <v>10000</v>
      </c>
    </row>
    <row r="33" spans="3:8">
      <c r="D33" s="6" t="s">
        <v>147</v>
      </c>
      <c r="F33" s="60">
        <f>'5.Budget_Items'!B64</f>
        <v>5000</v>
      </c>
    </row>
    <row r="34" spans="3:8">
      <c r="D34" s="6" t="s">
        <v>148</v>
      </c>
      <c r="F34" s="60">
        <f>'5.Budget_Items'!B65</f>
        <v>7000</v>
      </c>
    </row>
    <row r="35" spans="3:8">
      <c r="D35" s="6" t="s">
        <v>138</v>
      </c>
      <c r="F35" s="60">
        <f>'5.Budget_Items'!B66</f>
        <v>4000</v>
      </c>
      <c r="H35" s="60"/>
    </row>
    <row r="36" spans="3:8">
      <c r="D36" s="6" t="s">
        <v>139</v>
      </c>
      <c r="F36" s="60">
        <f>'5.Budget_Items'!B67</f>
        <v>2600</v>
      </c>
    </row>
    <row r="37" spans="3:8">
      <c r="D37" s="6" t="s">
        <v>149</v>
      </c>
      <c r="F37" s="60">
        <f>'5.Budget_Items'!B68</f>
        <v>80000</v>
      </c>
    </row>
    <row r="38" spans="3:8">
      <c r="D38" s="6" t="s">
        <v>150</v>
      </c>
      <c r="F38" s="60">
        <f>'5.Budget_Items'!B69</f>
        <v>5000</v>
      </c>
    </row>
    <row r="39" spans="3:8">
      <c r="D39" s="6" t="s">
        <v>151</v>
      </c>
      <c r="F39" s="60">
        <f>'5.Budget_Items'!B70</f>
        <v>618</v>
      </c>
    </row>
    <row r="40" spans="3:8">
      <c r="D40" s="6"/>
      <c r="F40" s="60"/>
    </row>
    <row r="41" spans="3:8">
      <c r="C41" t="s">
        <v>52</v>
      </c>
      <c r="G41" s="60">
        <f>F42</f>
        <v>20000</v>
      </c>
    </row>
    <row r="42" spans="3:8">
      <c r="D42" s="6" t="s">
        <v>152</v>
      </c>
      <c r="F42" s="60">
        <f>'5.Budget_Items'!C79</f>
        <v>20000</v>
      </c>
    </row>
    <row r="43" spans="3:8">
      <c r="D43" s="6"/>
      <c r="F43" s="60"/>
    </row>
    <row r="44" spans="3:8" ht="15.75" thickBot="1">
      <c r="D44" s="104" t="s">
        <v>14</v>
      </c>
      <c r="F44" s="167">
        <f>SUM(F6:F43)</f>
        <v>1082066.7268446153</v>
      </c>
      <c r="G44" s="167">
        <f>SUM(G6:G42)</f>
        <v>1082066.7268446153</v>
      </c>
      <c r="H44" s="59"/>
    </row>
    <row r="45" spans="3:8" ht="15.75" thickTop="1"/>
  </sheetData>
  <pageMargins left="0.7" right="0.7" top="0.75" bottom="0.75" header="0.3" footer="0.3"/>
  <pageSetup orientation="portrait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1.Directions</vt:lpstr>
      <vt:lpstr>2.Performance_Items_</vt:lpstr>
      <vt:lpstr>3.Pay Level</vt:lpstr>
      <vt:lpstr>4.Fringe_Benefits</vt:lpstr>
      <vt:lpstr>Sheet1</vt:lpstr>
      <vt:lpstr>5.Budget_Items</vt:lpstr>
      <vt:lpstr>Activity Cost</vt:lpstr>
      <vt:lpstr>Pay Levels</vt:lpstr>
      <vt:lpstr>line item</vt:lpstr>
      <vt:lpstr>Justifications</vt:lpstr>
      <vt:lpstr>'2.Performance_Items_'!Print_Area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VPAS Executive Sec</dc:title>
  <dc:subject>Budget Workbook</dc:subject>
  <dc:creator>Sinobu Lebehn</dc:creator>
  <cp:keywords>Performance Budget</cp:keywords>
  <cp:lastModifiedBy>Roselle</cp:lastModifiedBy>
  <cp:lastPrinted>2020-12-07T03:39:52Z</cp:lastPrinted>
  <dcterms:created xsi:type="dcterms:W3CDTF">2010-04-21T01:18:24Z</dcterms:created>
  <dcterms:modified xsi:type="dcterms:W3CDTF">2022-10-20T04:51:47Z</dcterms:modified>
  <cp:category>Budget</cp:category>
  <cp:contentStatus>New</cp:contentStatus>
</cp:coreProperties>
</file>