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0" yWindow="0" windowWidth="20730" windowHeight="11760" firstSheet="1" activeTab="8"/>
  </bookViews>
  <sheets>
    <sheet name="Directions" sheetId="34" r:id="rId1"/>
    <sheet name="PerformanceItems" sheetId="31" r:id="rId2"/>
    <sheet name="salaries" sheetId="27" r:id="rId3"/>
    <sheet name="benefits" sheetId="24" r:id="rId4"/>
    <sheet name="BudgetItems" sheetId="26" r:id="rId5"/>
    <sheet name="ActivityCosts" sheetId="32" r:id="rId6"/>
    <sheet name="LineItem" sheetId="33" r:id="rId7"/>
    <sheet name="Summary" sheetId="35" r:id="rId8"/>
    <sheet name="FY16 vs FY17" sheetId="30" r:id="rId9"/>
  </sheet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H52" i="30" l="1"/>
  <c r="H46" i="30"/>
  <c r="H37" i="30"/>
  <c r="H34" i="30"/>
  <c r="H20" i="30"/>
  <c r="H14" i="30"/>
  <c r="N20" i="35"/>
  <c r="N15" i="35"/>
  <c r="N11" i="35"/>
  <c r="N4" i="35"/>
  <c r="O4" i="35"/>
  <c r="H51" i="30" l="1"/>
  <c r="H42" i="30"/>
  <c r="H16" i="30"/>
  <c r="G13" i="30"/>
  <c r="G12" i="30"/>
  <c r="G11" i="30"/>
  <c r="G10" i="30"/>
  <c r="I11" i="24"/>
  <c r="I23" i="24" s="1"/>
  <c r="G17" i="30"/>
  <c r="H17" i="30" s="1"/>
  <c r="G16" i="30"/>
  <c r="G14" i="30"/>
  <c r="C34" i="30"/>
  <c r="D51" i="30"/>
  <c r="C51" i="30"/>
  <c r="D42" i="30"/>
  <c r="C42" i="30"/>
  <c r="D37" i="30"/>
  <c r="D34" i="30"/>
  <c r="C37" i="30"/>
  <c r="C20" i="30"/>
  <c r="D18" i="30"/>
  <c r="D17" i="30"/>
  <c r="D16" i="30"/>
  <c r="D14" i="30"/>
  <c r="D20" i="30" s="1"/>
  <c r="D9" i="30"/>
  <c r="G9" i="32"/>
  <c r="E34" i="33"/>
  <c r="E33" i="33"/>
  <c r="E32" i="33"/>
  <c r="E31" i="33"/>
  <c r="E30" i="33"/>
  <c r="F37" i="33"/>
  <c r="F16" i="33"/>
  <c r="E5" i="33"/>
  <c r="J44" i="26"/>
  <c r="H44" i="26"/>
  <c r="F44" i="26"/>
  <c r="M34" i="26"/>
  <c r="O61" i="26"/>
  <c r="O66" i="26"/>
  <c r="O70" i="26"/>
  <c r="O74" i="26"/>
  <c r="M73" i="26"/>
  <c r="N73" i="26"/>
  <c r="J73" i="26"/>
  <c r="H73" i="26"/>
  <c r="F73" i="26"/>
  <c r="J65" i="26"/>
  <c r="J64" i="26"/>
  <c r="H65" i="26"/>
  <c r="H64" i="26"/>
  <c r="H63" i="26"/>
  <c r="F65" i="26"/>
  <c r="F64" i="26"/>
  <c r="N65" i="26"/>
  <c r="N64" i="26"/>
  <c r="M64" i="26"/>
  <c r="O44" i="26"/>
  <c r="O39" i="26"/>
  <c r="O34" i="26"/>
  <c r="M57" i="26"/>
  <c r="M56" i="26"/>
  <c r="M55" i="26"/>
  <c r="N44" i="26"/>
  <c r="N33" i="26"/>
  <c r="N32" i="26"/>
  <c r="N25" i="26"/>
  <c r="J31" i="26"/>
  <c r="J30" i="26"/>
  <c r="J29" i="26"/>
  <c r="J28" i="26"/>
  <c r="J27" i="26"/>
  <c r="J26" i="26"/>
  <c r="J25" i="26"/>
  <c r="H33" i="26"/>
  <c r="H32" i="26"/>
  <c r="H31" i="26"/>
  <c r="H30" i="26"/>
  <c r="H29" i="26"/>
  <c r="H28" i="26"/>
  <c r="H27" i="26"/>
  <c r="H26" i="26"/>
  <c r="H25" i="26"/>
  <c r="F31" i="26"/>
  <c r="F30" i="26"/>
  <c r="F29" i="26"/>
  <c r="F28" i="26"/>
  <c r="F27" i="26"/>
  <c r="F26" i="26"/>
  <c r="F25" i="26"/>
  <c r="N22" i="26"/>
  <c r="N21" i="26"/>
  <c r="N20" i="26"/>
  <c r="N19" i="26"/>
  <c r="N18" i="26"/>
  <c r="J22" i="26"/>
  <c r="H22" i="26"/>
  <c r="F22" i="26"/>
  <c r="J21" i="26"/>
  <c r="H21" i="26"/>
  <c r="F21" i="26"/>
  <c r="J20" i="26"/>
  <c r="H20" i="26"/>
  <c r="F20" i="26"/>
  <c r="J19" i="26"/>
  <c r="H19" i="26"/>
  <c r="F19" i="26"/>
  <c r="J11" i="26"/>
  <c r="F58" i="26"/>
  <c r="H58" i="26"/>
  <c r="J58" i="26"/>
  <c r="L58" i="26"/>
  <c r="N58" i="26"/>
  <c r="D61" i="26"/>
  <c r="F59" i="26"/>
  <c r="H59" i="26"/>
  <c r="J59" i="26"/>
  <c r="L59" i="26"/>
  <c r="N59" i="26"/>
  <c r="F57" i="26"/>
  <c r="H57" i="26"/>
  <c r="J57" i="26"/>
  <c r="L57" i="26"/>
  <c r="F56" i="26"/>
  <c r="H56" i="26"/>
  <c r="J56" i="26"/>
  <c r="L56" i="26"/>
  <c r="F55" i="26"/>
  <c r="H55" i="26"/>
  <c r="J55" i="26"/>
  <c r="L55" i="26"/>
  <c r="N55" i="26" s="1"/>
  <c r="D25" i="26"/>
  <c r="D42" i="26"/>
  <c r="D41" i="26"/>
  <c r="D37" i="26"/>
  <c r="D38" i="26"/>
  <c r="D36" i="26"/>
  <c r="D27" i="26"/>
  <c r="D28" i="26"/>
  <c r="D29" i="26"/>
  <c r="D30" i="26"/>
  <c r="D31" i="26"/>
  <c r="D32" i="26"/>
  <c r="D33" i="26"/>
  <c r="D26" i="26"/>
  <c r="D10" i="26"/>
  <c r="D11" i="26"/>
  <c r="D13" i="26"/>
  <c r="D14" i="26"/>
  <c r="D15" i="26"/>
  <c r="D16" i="26"/>
  <c r="D17" i="26"/>
  <c r="D18" i="26"/>
  <c r="D19" i="26"/>
  <c r="D20" i="26"/>
  <c r="D21" i="26"/>
  <c r="D22" i="26"/>
  <c r="D9" i="26"/>
  <c r="H43" i="24"/>
  <c r="G43" i="24"/>
  <c r="I43" i="24" s="1"/>
  <c r="E43" i="24"/>
  <c r="G38" i="24"/>
  <c r="H26" i="24"/>
  <c r="H27" i="24"/>
  <c r="G27" i="24"/>
  <c r="K14" i="24"/>
  <c r="K8" i="24"/>
  <c r="I8" i="24"/>
  <c r="C44" i="24"/>
  <c r="C45" i="24"/>
  <c r="C43" i="24"/>
  <c r="C46" i="24" s="1"/>
  <c r="C39" i="24"/>
  <c r="C40" i="24"/>
  <c r="C38" i="24"/>
  <c r="C27" i="24"/>
  <c r="C28" i="24"/>
  <c r="C29" i="24"/>
  <c r="C30" i="24"/>
  <c r="C31" i="24"/>
  <c r="C32" i="24"/>
  <c r="C33" i="24"/>
  <c r="C34" i="24"/>
  <c r="C26" i="24"/>
  <c r="C9" i="24"/>
  <c r="C10" i="24"/>
  <c r="C11" i="24"/>
  <c r="C12" i="24"/>
  <c r="C13" i="24"/>
  <c r="C14" i="24"/>
  <c r="C15" i="24"/>
  <c r="C16" i="24"/>
  <c r="C17" i="24"/>
  <c r="C18" i="24"/>
  <c r="C19" i="24"/>
  <c r="C20" i="24"/>
  <c r="C21" i="24"/>
  <c r="C22" i="24"/>
  <c r="C8" i="24"/>
  <c r="H14" i="24"/>
  <c r="H15" i="24"/>
  <c r="H16" i="24"/>
  <c r="G14" i="24"/>
  <c r="I14" i="24" s="1"/>
  <c r="G15" i="24"/>
  <c r="G16" i="24"/>
  <c r="G17" i="24"/>
  <c r="G18" i="24"/>
  <c r="G11" i="24"/>
  <c r="F23" i="24"/>
  <c r="E14" i="24"/>
  <c r="D46" i="24"/>
  <c r="F46" i="24"/>
  <c r="J46" i="24"/>
  <c r="O47" i="27"/>
  <c r="P47" i="27"/>
  <c r="Q47" i="27"/>
  <c r="N47" i="27"/>
  <c r="O40" i="27"/>
  <c r="P40" i="27"/>
  <c r="Q40" i="27"/>
  <c r="N40" i="27"/>
  <c r="F40" i="27"/>
  <c r="P45" i="27"/>
  <c r="O45" i="27"/>
  <c r="N45" i="27"/>
  <c r="N42" i="27"/>
  <c r="O42" i="27"/>
  <c r="P42" i="27"/>
  <c r="Q42" i="27" s="1"/>
  <c r="K45" i="27"/>
  <c r="F45" i="27"/>
  <c r="O27" i="27"/>
  <c r="O28" i="27"/>
  <c r="O29" i="27"/>
  <c r="O30" i="27"/>
  <c r="O31" i="27"/>
  <c r="D52" i="30" l="1"/>
  <c r="N57" i="26"/>
  <c r="N56" i="26"/>
  <c r="N31" i="26"/>
  <c r="N30" i="26"/>
  <c r="N29" i="26"/>
  <c r="N28" i="26"/>
  <c r="N27" i="26"/>
  <c r="N26" i="26"/>
  <c r="K43" i="24"/>
  <c r="N9" i="27" l="1"/>
  <c r="O9" i="27"/>
  <c r="N10" i="27"/>
  <c r="O10" i="27"/>
  <c r="P10" i="27"/>
  <c r="N11" i="27"/>
  <c r="O11" i="27"/>
  <c r="P11" i="27" s="1"/>
  <c r="N12" i="27"/>
  <c r="O12" i="27"/>
  <c r="P12" i="27" s="1"/>
  <c r="N13" i="27"/>
  <c r="O13" i="27"/>
  <c r="N14" i="27"/>
  <c r="O14" i="27"/>
  <c r="N15" i="27"/>
  <c r="O15" i="27"/>
  <c r="N16" i="27"/>
  <c r="O16" i="27"/>
  <c r="P16" i="27" s="1"/>
  <c r="N17" i="27"/>
  <c r="O17" i="27"/>
  <c r="N18" i="27"/>
  <c r="O18" i="27"/>
  <c r="N19" i="27"/>
  <c r="O19" i="27"/>
  <c r="N20" i="27"/>
  <c r="O20" i="27"/>
  <c r="P20" i="27" s="1"/>
  <c r="N21" i="27"/>
  <c r="O21" i="27"/>
  <c r="P21" i="27" s="1"/>
  <c r="N22" i="27"/>
  <c r="O22" i="27"/>
  <c r="P22" i="27" s="1"/>
  <c r="P18" i="27" l="1"/>
  <c r="P17" i="27"/>
  <c r="C23" i="24"/>
  <c r="P19" i="27"/>
  <c r="P15" i="27"/>
  <c r="P14" i="27"/>
  <c r="Q14" i="27" s="1"/>
  <c r="P9" i="27"/>
  <c r="P13" i="27"/>
  <c r="E22" i="33" l="1"/>
  <c r="E23" i="33"/>
  <c r="E24" i="33"/>
  <c r="E25" i="33"/>
  <c r="E26" i="33"/>
  <c r="E27" i="33"/>
  <c r="E28" i="33"/>
  <c r="E29" i="33"/>
  <c r="E35" i="33"/>
  <c r="E13" i="33"/>
  <c r="E14" i="33"/>
  <c r="D66" i="26"/>
  <c r="M65" i="26"/>
  <c r="M10" i="26"/>
  <c r="M11" i="26"/>
  <c r="M12" i="26"/>
  <c r="M13" i="26"/>
  <c r="M14" i="26"/>
  <c r="M15" i="26"/>
  <c r="M16" i="26"/>
  <c r="M17" i="26"/>
  <c r="M18" i="26"/>
  <c r="M19" i="26"/>
  <c r="M20" i="26"/>
  <c r="M21" i="26"/>
  <c r="M22" i="26"/>
  <c r="M24" i="26"/>
  <c r="M25" i="26"/>
  <c r="M26" i="26"/>
  <c r="M27" i="26"/>
  <c r="M28" i="26"/>
  <c r="M29" i="26"/>
  <c r="M30" i="26"/>
  <c r="M31" i="26"/>
  <c r="M32" i="26"/>
  <c r="M33" i="26"/>
  <c r="M35" i="26"/>
  <c r="M36" i="26"/>
  <c r="M37" i="26"/>
  <c r="M38" i="26"/>
  <c r="M39" i="26"/>
  <c r="M40" i="26"/>
  <c r="M41" i="26"/>
  <c r="M42" i="26"/>
  <c r="M43" i="26"/>
  <c r="M44" i="26"/>
  <c r="M47" i="26"/>
  <c r="M48" i="26"/>
  <c r="M49" i="26"/>
  <c r="M50" i="26"/>
  <c r="M51" i="26"/>
  <c r="M52" i="26"/>
  <c r="M53" i="26"/>
  <c r="M54" i="26"/>
  <c r="M60" i="26"/>
  <c r="M61" i="26"/>
  <c r="M63" i="26"/>
  <c r="M68" i="26"/>
  <c r="M72" i="26"/>
  <c r="D74" i="26"/>
  <c r="D70" i="26"/>
  <c r="N34" i="26"/>
  <c r="L34" i="26"/>
  <c r="J34" i="26"/>
  <c r="H34" i="26"/>
  <c r="F34" i="26"/>
  <c r="N36" i="27"/>
  <c r="O36" i="27"/>
  <c r="N37" i="27"/>
  <c r="O37" i="27"/>
  <c r="P37" i="27" s="1"/>
  <c r="N38" i="27"/>
  <c r="O38" i="27"/>
  <c r="P38" i="27" s="1"/>
  <c r="K39" i="27"/>
  <c r="F39" i="27"/>
  <c r="N25" i="27"/>
  <c r="O25" i="27"/>
  <c r="P25" i="27"/>
  <c r="Q25" i="27" s="1"/>
  <c r="N26" i="27"/>
  <c r="O26" i="27"/>
  <c r="P26" i="27" s="1"/>
  <c r="N27" i="27"/>
  <c r="P27" i="27"/>
  <c r="Q27" i="27" s="1"/>
  <c r="N28" i="27"/>
  <c r="P28" i="27"/>
  <c r="N29" i="27"/>
  <c r="N30" i="27"/>
  <c r="P30" i="27" s="1"/>
  <c r="Q30" i="27" s="1"/>
  <c r="N31" i="27"/>
  <c r="P31" i="27" s="1"/>
  <c r="N32" i="27"/>
  <c r="O32" i="27"/>
  <c r="P32" i="27"/>
  <c r="Q32" i="27" s="1"/>
  <c r="N33" i="27"/>
  <c r="O33" i="27"/>
  <c r="P33" i="27" s="1"/>
  <c r="K34" i="27"/>
  <c r="F34" i="27"/>
  <c r="N8" i="27"/>
  <c r="O8" i="27"/>
  <c r="Q9" i="27"/>
  <c r="Q10" i="27"/>
  <c r="Q11" i="27"/>
  <c r="Q12" i="27"/>
  <c r="Q13" i="27"/>
  <c r="Q15" i="27"/>
  <c r="Q16" i="27"/>
  <c r="Q17" i="27"/>
  <c r="Q18" i="27"/>
  <c r="Q19" i="27"/>
  <c r="Q20" i="27"/>
  <c r="Q21" i="27"/>
  <c r="Q22" i="27"/>
  <c r="O23" i="27"/>
  <c r="N23" i="27"/>
  <c r="K23" i="27"/>
  <c r="F23" i="27"/>
  <c r="H8" i="24"/>
  <c r="H10" i="24"/>
  <c r="I10" i="24" s="1"/>
  <c r="E12" i="24"/>
  <c r="E17" i="24"/>
  <c r="G19" i="24"/>
  <c r="E21" i="24"/>
  <c r="K34" i="26"/>
  <c r="E10" i="24"/>
  <c r="E15" i="24"/>
  <c r="E19" i="24"/>
  <c r="G8" i="24"/>
  <c r="G21" i="24"/>
  <c r="I16" i="24"/>
  <c r="J23" i="24"/>
  <c r="F9" i="26"/>
  <c r="F13" i="26"/>
  <c r="F17" i="26"/>
  <c r="E44" i="24"/>
  <c r="E45" i="24"/>
  <c r="F35" i="24"/>
  <c r="F41" i="24"/>
  <c r="G44" i="24"/>
  <c r="G45" i="24"/>
  <c r="H44" i="24"/>
  <c r="H45" i="24"/>
  <c r="J35" i="24"/>
  <c r="J41" i="24"/>
  <c r="I44" i="24"/>
  <c r="I45" i="24"/>
  <c r="K44" i="24"/>
  <c r="K45" i="24"/>
  <c r="D43" i="26" s="1"/>
  <c r="D44" i="26" s="1"/>
  <c r="F40" i="26"/>
  <c r="F41" i="26"/>
  <c r="F42" i="26"/>
  <c r="H40" i="26"/>
  <c r="H41" i="26"/>
  <c r="N41" i="26" s="1"/>
  <c r="H42" i="26"/>
  <c r="J40" i="26"/>
  <c r="J41" i="26"/>
  <c r="J42" i="26"/>
  <c r="L17" i="26"/>
  <c r="L40" i="26"/>
  <c r="L41" i="26"/>
  <c r="F47" i="26"/>
  <c r="F48" i="26"/>
  <c r="F49" i="26"/>
  <c r="F50" i="26"/>
  <c r="F51" i="26"/>
  <c r="F52" i="26"/>
  <c r="F53" i="26"/>
  <c r="F54" i="26"/>
  <c r="F60" i="26"/>
  <c r="N60" i="26" s="1"/>
  <c r="H47" i="26"/>
  <c r="H48" i="26"/>
  <c r="H49" i="26"/>
  <c r="H50" i="26"/>
  <c r="H51" i="26"/>
  <c r="H52" i="26"/>
  <c r="H53" i="26"/>
  <c r="H54" i="26"/>
  <c r="H60" i="26"/>
  <c r="J47" i="26"/>
  <c r="N47" i="26" s="1"/>
  <c r="J48" i="26"/>
  <c r="J49" i="26"/>
  <c r="J50" i="26"/>
  <c r="J51" i="26"/>
  <c r="N51" i="26" s="1"/>
  <c r="J52" i="26"/>
  <c r="J53" i="26"/>
  <c r="J54" i="26"/>
  <c r="J60" i="26"/>
  <c r="L47" i="26"/>
  <c r="L48" i="26"/>
  <c r="L49" i="26"/>
  <c r="L50" i="26"/>
  <c r="L51" i="26"/>
  <c r="L52" i="26"/>
  <c r="L53" i="26"/>
  <c r="L54" i="26"/>
  <c r="L60" i="26"/>
  <c r="F63" i="26"/>
  <c r="F66" i="26" s="1"/>
  <c r="H66" i="26"/>
  <c r="J63" i="26"/>
  <c r="J66" i="26" s="1"/>
  <c r="L63" i="26"/>
  <c r="L66" i="26" s="1"/>
  <c r="F72" i="26"/>
  <c r="F74" i="26" s="1"/>
  <c r="H72" i="26"/>
  <c r="H74" i="26" s="1"/>
  <c r="J72" i="26"/>
  <c r="J74" i="26" s="1"/>
  <c r="L72" i="26"/>
  <c r="L74" i="26" s="1"/>
  <c r="N72" i="26"/>
  <c r="N74" i="26" s="1"/>
  <c r="N43" i="27"/>
  <c r="O43" i="27"/>
  <c r="N44" i="27"/>
  <c r="P44" i="27" s="1"/>
  <c r="Q44" i="27" s="1"/>
  <c r="Q45" i="27" s="1"/>
  <c r="O44" i="27"/>
  <c r="F68" i="26"/>
  <c r="F70" i="26" s="1"/>
  <c r="H68" i="26"/>
  <c r="H70" i="26" s="1"/>
  <c r="J68" i="26"/>
  <c r="J70" i="26" s="1"/>
  <c r="L68" i="26"/>
  <c r="L70" i="26" s="1"/>
  <c r="N40" i="26"/>
  <c r="M9" i="26"/>
  <c r="I27" i="24"/>
  <c r="F12" i="33" l="1"/>
  <c r="N54" i="26"/>
  <c r="N61" i="26" s="1"/>
  <c r="N53" i="26"/>
  <c r="N52" i="26"/>
  <c r="N50" i="26"/>
  <c r="N49" i="26"/>
  <c r="N48" i="26"/>
  <c r="F8" i="32"/>
  <c r="E8" i="32"/>
  <c r="E6" i="32"/>
  <c r="F7" i="32"/>
  <c r="F5" i="32"/>
  <c r="D7" i="32"/>
  <c r="D5" i="32"/>
  <c r="E7" i="32"/>
  <c r="E5" i="32"/>
  <c r="F6" i="32"/>
  <c r="D8" i="32"/>
  <c r="D6" i="32"/>
  <c r="N68" i="26"/>
  <c r="N70" i="26" s="1"/>
  <c r="N63" i="26"/>
  <c r="N66" i="26" s="1"/>
  <c r="E13" i="32"/>
  <c r="F21" i="33"/>
  <c r="J61" i="26"/>
  <c r="F61" i="26"/>
  <c r="C5" i="32" s="1"/>
  <c r="L61" i="26"/>
  <c r="C8" i="32" s="1"/>
  <c r="H61" i="26"/>
  <c r="F43" i="26"/>
  <c r="L43" i="26"/>
  <c r="H43" i="26"/>
  <c r="K46" i="24"/>
  <c r="J48" i="24"/>
  <c r="K23" i="26"/>
  <c r="M23" i="26" s="1"/>
  <c r="M45" i="26" s="1"/>
  <c r="I46" i="24"/>
  <c r="H46" i="24"/>
  <c r="G46" i="24"/>
  <c r="E46" i="24"/>
  <c r="L42" i="26"/>
  <c r="L9" i="26"/>
  <c r="H17" i="26"/>
  <c r="F48" i="24"/>
  <c r="P36" i="27"/>
  <c r="Q36" i="27" s="1"/>
  <c r="Q38" i="27"/>
  <c r="O34" i="27"/>
  <c r="P43" i="27"/>
  <c r="Q37" i="27"/>
  <c r="Q39" i="27" s="1"/>
  <c r="H39" i="24"/>
  <c r="I39" i="24" s="1"/>
  <c r="O39" i="27"/>
  <c r="E38" i="24"/>
  <c r="N39" i="27"/>
  <c r="J38" i="26"/>
  <c r="P39" i="27"/>
  <c r="Q31" i="27"/>
  <c r="H32" i="24"/>
  <c r="Q26" i="27"/>
  <c r="Q33" i="27"/>
  <c r="H34" i="24"/>
  <c r="Q28" i="27"/>
  <c r="F47" i="27"/>
  <c r="N34" i="27"/>
  <c r="P29" i="27"/>
  <c r="P8" i="27"/>
  <c r="P23" i="27" s="1"/>
  <c r="Q8" i="27"/>
  <c r="Q23" i="27" s="1"/>
  <c r="L13" i="26"/>
  <c r="J13" i="26"/>
  <c r="H13" i="26"/>
  <c r="I15" i="24"/>
  <c r="K15" i="24" s="1"/>
  <c r="H9" i="26"/>
  <c r="J43" i="26"/>
  <c r="J17" i="26"/>
  <c r="J9" i="26"/>
  <c r="J15" i="26"/>
  <c r="H21" i="24"/>
  <c r="I21" i="24" s="1"/>
  <c r="K21" i="24" s="1"/>
  <c r="H19" i="24"/>
  <c r="I19" i="24" s="1"/>
  <c r="K19" i="24" s="1"/>
  <c r="H17" i="24"/>
  <c r="I17" i="24" s="1"/>
  <c r="K17" i="24" s="1"/>
  <c r="H12" i="24"/>
  <c r="G12" i="24"/>
  <c r="G29" i="24"/>
  <c r="E22" i="24"/>
  <c r="G22" i="24"/>
  <c r="H22" i="24"/>
  <c r="E20" i="24"/>
  <c r="G20" i="24"/>
  <c r="H20" i="24"/>
  <c r="E18" i="24"/>
  <c r="H18" i="24"/>
  <c r="I18" i="24" s="1"/>
  <c r="E16" i="24"/>
  <c r="K16" i="24" s="1"/>
  <c r="E13" i="24"/>
  <c r="H13" i="24"/>
  <c r="E11" i="24"/>
  <c r="H11" i="24"/>
  <c r="E9" i="24"/>
  <c r="H9" i="24"/>
  <c r="H38" i="24"/>
  <c r="E40" i="24"/>
  <c r="G13" i="24"/>
  <c r="K10" i="24"/>
  <c r="G26" i="24"/>
  <c r="C7" i="32" l="1"/>
  <c r="C6" i="32"/>
  <c r="L44" i="26"/>
  <c r="F13" i="32"/>
  <c r="D13" i="32"/>
  <c r="N17" i="26"/>
  <c r="E10" i="33"/>
  <c r="E7" i="33"/>
  <c r="H31" i="24"/>
  <c r="G33" i="24"/>
  <c r="N42" i="26"/>
  <c r="H33" i="24"/>
  <c r="E33" i="24"/>
  <c r="G40" i="24"/>
  <c r="G41" i="24" s="1"/>
  <c r="H40" i="24"/>
  <c r="H41" i="24" s="1"/>
  <c r="G31" i="24"/>
  <c r="I31" i="24" s="1"/>
  <c r="E26" i="24"/>
  <c r="Q43" i="27"/>
  <c r="K11" i="24"/>
  <c r="D12" i="26" s="1"/>
  <c r="L12" i="26" s="1"/>
  <c r="E39" i="24"/>
  <c r="K39" i="24" s="1"/>
  <c r="J36" i="26"/>
  <c r="C41" i="24"/>
  <c r="F38" i="26"/>
  <c r="L38" i="26"/>
  <c r="H38" i="26"/>
  <c r="G34" i="24"/>
  <c r="I34" i="24" s="1"/>
  <c r="E34" i="24"/>
  <c r="E27" i="24"/>
  <c r="K27" i="24" s="1"/>
  <c r="H29" i="24"/>
  <c r="I29" i="24" s="1"/>
  <c r="K29" i="24" s="1"/>
  <c r="G32" i="24"/>
  <c r="I32" i="24" s="1"/>
  <c r="K32" i="24" s="1"/>
  <c r="Q29" i="27"/>
  <c r="Q34" i="27" s="1"/>
  <c r="G28" i="24"/>
  <c r="E30" i="24"/>
  <c r="P34" i="27"/>
  <c r="E31" i="24"/>
  <c r="E28" i="24"/>
  <c r="H28" i="24"/>
  <c r="N9" i="26"/>
  <c r="N13" i="26"/>
  <c r="H30" i="24"/>
  <c r="G30" i="24"/>
  <c r="C35" i="24"/>
  <c r="F11" i="26"/>
  <c r="H11" i="26"/>
  <c r="L11" i="26"/>
  <c r="N43" i="26"/>
  <c r="I13" i="24"/>
  <c r="K13" i="24" s="1"/>
  <c r="H23" i="24"/>
  <c r="I20" i="24"/>
  <c r="K20" i="24" s="1"/>
  <c r="I22" i="24"/>
  <c r="K22" i="24" s="1"/>
  <c r="I12" i="24"/>
  <c r="K12" i="24" s="1"/>
  <c r="F15" i="26"/>
  <c r="H15" i="26"/>
  <c r="L15" i="26"/>
  <c r="H37" i="26"/>
  <c r="L37" i="26"/>
  <c r="J37" i="26"/>
  <c r="F37" i="26"/>
  <c r="G23" i="24"/>
  <c r="I9" i="24"/>
  <c r="K9" i="24" s="1"/>
  <c r="H10" i="26"/>
  <c r="L10" i="26"/>
  <c r="F10" i="26"/>
  <c r="J10" i="26"/>
  <c r="E23" i="24"/>
  <c r="H12" i="26"/>
  <c r="F12" i="26"/>
  <c r="H16" i="26"/>
  <c r="L16" i="26"/>
  <c r="F16" i="26"/>
  <c r="J16" i="26"/>
  <c r="H18" i="26"/>
  <c r="L18" i="26"/>
  <c r="F18" i="26"/>
  <c r="J18" i="26"/>
  <c r="K18" i="24"/>
  <c r="I33" i="24"/>
  <c r="K33" i="24" s="1"/>
  <c r="I26" i="24"/>
  <c r="I40" i="24"/>
  <c r="K40" i="24" s="1"/>
  <c r="I38" i="24"/>
  <c r="H14" i="26"/>
  <c r="L14" i="26"/>
  <c r="F14" i="26"/>
  <c r="J14" i="26"/>
  <c r="D23" i="26" l="1"/>
  <c r="J12" i="26"/>
  <c r="C13" i="32"/>
  <c r="C48" i="24"/>
  <c r="J39" i="26"/>
  <c r="E41" i="24"/>
  <c r="H35" i="24"/>
  <c r="H48" i="24" s="1"/>
  <c r="I28" i="24"/>
  <c r="K28" i="24" s="1"/>
  <c r="K31" i="24"/>
  <c r="E35" i="24"/>
  <c r="D34" i="26"/>
  <c r="H36" i="26"/>
  <c r="H39" i="26" s="1"/>
  <c r="N38" i="26"/>
  <c r="K34" i="24"/>
  <c r="D39" i="26"/>
  <c r="L36" i="26"/>
  <c r="L39" i="26" s="1"/>
  <c r="F36" i="26"/>
  <c r="G35" i="24"/>
  <c r="G48" i="24" s="1"/>
  <c r="I30" i="24"/>
  <c r="K30" i="24" s="1"/>
  <c r="N14" i="26"/>
  <c r="N15" i="26"/>
  <c r="N11" i="26"/>
  <c r="I41" i="24"/>
  <c r="K38" i="24"/>
  <c r="K41" i="24" s="1"/>
  <c r="K26" i="24"/>
  <c r="N16" i="26"/>
  <c r="N12" i="26"/>
  <c r="E48" i="24"/>
  <c r="N10" i="26"/>
  <c r="F23" i="26"/>
  <c r="H23" i="26"/>
  <c r="K23" i="24"/>
  <c r="J23" i="26"/>
  <c r="L23" i="26"/>
  <c r="N37" i="26"/>
  <c r="J45" i="26" l="1"/>
  <c r="I35" i="24"/>
  <c r="I48" i="24" s="1"/>
  <c r="N36" i="26"/>
  <c r="N39" i="26" s="1"/>
  <c r="D45" i="26"/>
  <c r="H45" i="26"/>
  <c r="F39" i="26"/>
  <c r="F45" i="26" s="1"/>
  <c r="L45" i="26"/>
  <c r="K35" i="24"/>
  <c r="K48" i="24" s="1"/>
  <c r="E8" i="33"/>
  <c r="E6" i="33"/>
  <c r="E9" i="33"/>
  <c r="N23" i="26"/>
  <c r="N45" i="26" l="1"/>
  <c r="O23" i="26"/>
  <c r="O45" i="26" s="1"/>
  <c r="O76" i="26" s="1"/>
  <c r="B5" i="32"/>
  <c r="B7" i="32"/>
  <c r="G7" i="32" s="1"/>
  <c r="J76" i="26"/>
  <c r="B6" i="32"/>
  <c r="G6" i="32" s="1"/>
  <c r="H76" i="26"/>
  <c r="F4" i="33"/>
  <c r="F42" i="33" s="1"/>
  <c r="D76" i="26"/>
  <c r="B8" i="32"/>
  <c r="G8" i="32" s="1"/>
  <c r="N76" i="26"/>
  <c r="L76" i="26"/>
  <c r="F76" i="26"/>
  <c r="E42" i="33"/>
  <c r="B13" i="32" l="1"/>
  <c r="G5" i="32"/>
  <c r="G13" i="32"/>
  <c r="H8" i="32" s="1"/>
  <c r="H9" i="32" l="1"/>
  <c r="H6" i="32"/>
  <c r="H5" i="32"/>
  <c r="H7" i="32"/>
  <c r="H13" i="32" l="1"/>
</calcChain>
</file>

<file path=xl/comments1.xml><?xml version="1.0" encoding="utf-8"?>
<comments xmlns="http://schemas.openxmlformats.org/spreadsheetml/2006/main">
  <authors>
    <author>Regina</author>
  </authors>
  <commentList>
    <comment ref="P47" authorId="0">
      <text>
        <r>
          <rPr>
            <b/>
            <sz val="9"/>
            <color indexed="81"/>
            <rFont val="Tahoma"/>
            <family val="2"/>
          </rPr>
          <t>FY 2017 Total Salaries</t>
        </r>
        <r>
          <rPr>
            <sz val="9"/>
            <color indexed="81"/>
            <rFont val="Tahoma"/>
            <family val="2"/>
          </rPr>
          <t xml:space="preserve">
</t>
        </r>
      </text>
    </comment>
  </commentList>
</comments>
</file>

<file path=xl/sharedStrings.xml><?xml version="1.0" encoding="utf-8"?>
<sst xmlns="http://schemas.openxmlformats.org/spreadsheetml/2006/main" count="571" uniqueCount="216">
  <si>
    <t>Amount</t>
  </si>
  <si>
    <t>Salaries</t>
  </si>
  <si>
    <t>Housing rental</t>
  </si>
  <si>
    <t>Supplies</t>
  </si>
  <si>
    <t>Total</t>
  </si>
  <si>
    <t>Housing</t>
  </si>
  <si>
    <t>Travel</t>
  </si>
  <si>
    <t>Retirement</t>
  </si>
  <si>
    <t>SS</t>
  </si>
  <si>
    <t>Fringe Benefits</t>
  </si>
  <si>
    <t>Salary</t>
  </si>
  <si>
    <t>Position</t>
  </si>
  <si>
    <t>Employee</t>
  </si>
  <si>
    <t>Pay Level</t>
  </si>
  <si>
    <t>Health</t>
  </si>
  <si>
    <t>Life</t>
  </si>
  <si>
    <t>Ret.</t>
  </si>
  <si>
    <t>Personnel</t>
  </si>
  <si>
    <t>Contract</t>
  </si>
  <si>
    <t>College of Micronesia - FSM</t>
  </si>
  <si>
    <t>Off - island</t>
  </si>
  <si>
    <t>Site visit</t>
  </si>
  <si>
    <t>Payperiod</t>
  </si>
  <si>
    <t>C</t>
  </si>
  <si>
    <t>N</t>
  </si>
  <si>
    <t>Current</t>
  </si>
  <si>
    <t>New</t>
  </si>
  <si>
    <t>Sub-total</t>
  </si>
  <si>
    <t>Utilities</t>
  </si>
  <si>
    <t>Repairs and maintenance</t>
  </si>
  <si>
    <t>Reference materials</t>
  </si>
  <si>
    <t>Staff development</t>
  </si>
  <si>
    <t>Department:</t>
  </si>
  <si>
    <t>Administrative Unit Outcome Name</t>
  </si>
  <si>
    <t>%</t>
  </si>
  <si>
    <t>Increase</t>
  </si>
  <si>
    <t>7.5% SS</t>
  </si>
  <si>
    <t>General services</t>
  </si>
  <si>
    <t>Fuel</t>
  </si>
  <si>
    <t>Student activities</t>
  </si>
  <si>
    <t>Miscellaneous/Others</t>
  </si>
  <si>
    <t>Fixed asset</t>
  </si>
  <si>
    <t>Consumables</t>
  </si>
  <si>
    <t>Student recruitment</t>
  </si>
  <si>
    <t>Contracts</t>
  </si>
  <si>
    <t>Budget</t>
  </si>
  <si>
    <t>Tutoring</t>
  </si>
  <si>
    <t>Description</t>
  </si>
  <si>
    <t>Salaries (step increase)</t>
  </si>
  <si>
    <t>Custodian</t>
  </si>
  <si>
    <t>Assistant Professor</t>
  </si>
  <si>
    <t>Associate Professor</t>
  </si>
  <si>
    <t>Professor</t>
  </si>
  <si>
    <t>P</t>
  </si>
  <si>
    <t>A</t>
  </si>
  <si>
    <t>I</t>
  </si>
  <si>
    <t>H</t>
  </si>
  <si>
    <t>B</t>
  </si>
  <si>
    <t>E</t>
  </si>
  <si>
    <t>M</t>
  </si>
  <si>
    <t>D</t>
  </si>
  <si>
    <t>Vacant</t>
  </si>
  <si>
    <t>Department:  Instruction</t>
  </si>
  <si>
    <t>Filled Positions</t>
  </si>
  <si>
    <t>Equipment (Copier)</t>
  </si>
  <si>
    <t>FY 2017 Budget:  Salaries</t>
  </si>
  <si>
    <t>Level as of Sep 30, 2016</t>
  </si>
  <si>
    <t>Date of   FY 2017 Increase</t>
  </si>
  <si>
    <t>FY 2017 Level</t>
  </si>
  <si>
    <t>FY 2017 Budget w/ Increase</t>
  </si>
  <si>
    <t>FY 2016 vs FY2017</t>
  </si>
  <si>
    <t>FY2016</t>
  </si>
  <si>
    <t>SubTotal</t>
  </si>
  <si>
    <t>Off - island/site visits</t>
  </si>
  <si>
    <t>Total OCE</t>
  </si>
  <si>
    <t>Total Contracts</t>
  </si>
  <si>
    <t>Site Visits</t>
  </si>
  <si>
    <t>Total Travel</t>
  </si>
  <si>
    <t>Computer</t>
  </si>
  <si>
    <t>Total Fixed Assets</t>
  </si>
  <si>
    <t>Add'l contracts</t>
  </si>
  <si>
    <t>Other Consumable Expenditures</t>
  </si>
  <si>
    <t>TOTAL SALARIES</t>
  </si>
  <si>
    <t>Performance Items</t>
  </si>
  <si>
    <t xml:space="preserve"> Strategic Goal</t>
  </si>
  <si>
    <t>Strategy/Activity</t>
  </si>
  <si>
    <t xml:space="preserve">Strategy/Activity </t>
  </si>
  <si>
    <t>`</t>
  </si>
  <si>
    <t>Performance SUMMARY OF ACTIVITY COSTS</t>
  </si>
  <si>
    <t>TOTAL</t>
  </si>
  <si>
    <t>UNIT</t>
  </si>
  <si>
    <t>PERSONNEL</t>
  </si>
  <si>
    <t>TRAVEL</t>
  </si>
  <si>
    <t>CONTRACTUAL</t>
  </si>
  <si>
    <t>OCE</t>
  </si>
  <si>
    <t>FIXED ASSETS</t>
  </si>
  <si>
    <t>COST</t>
  </si>
  <si>
    <t>Line Item Summary</t>
  </si>
  <si>
    <t>Line Items</t>
  </si>
  <si>
    <t>FSM Health/Ins</t>
  </si>
  <si>
    <t>Group Life</t>
  </si>
  <si>
    <t>Domestic</t>
  </si>
  <si>
    <t>Equipment</t>
  </si>
  <si>
    <t>Vehicle</t>
  </si>
  <si>
    <t>Total Personnel</t>
  </si>
  <si>
    <t>General Services</t>
  </si>
  <si>
    <t>Add't contract</t>
  </si>
  <si>
    <t>Directions</t>
  </si>
  <si>
    <t>1. Performance items</t>
  </si>
  <si>
    <t xml:space="preserve">Fill in your office or division performance items.  </t>
  </si>
  <si>
    <t>2. Pay Level</t>
  </si>
  <si>
    <t>Adjust your personnel salaries according to expected step increments or increases</t>
  </si>
  <si>
    <t>3. Fringe Benefits</t>
  </si>
  <si>
    <t>Fill in the benefit line items</t>
  </si>
  <si>
    <t>4. Budget Items</t>
  </si>
  <si>
    <t>Fill in your Budget Items</t>
  </si>
  <si>
    <t>5. Summary</t>
  </si>
  <si>
    <t>Check summary for your total budget amounts</t>
  </si>
  <si>
    <t>Summary of Strategies with Corresponding Budget</t>
  </si>
  <si>
    <t>Office/Division Name</t>
    <phoneticPr fontId="2" type="noConversion"/>
  </si>
  <si>
    <t>Unit's Mission Statement</t>
    <phoneticPr fontId="2" type="noConversion"/>
  </si>
  <si>
    <t>FSM Fisheries and Maritime Institute</t>
  </si>
  <si>
    <t xml:space="preserve">FMI Mission Statement:  To provide quality education and training to address the human resource needs in fisheries and maritime sectors for the nation.  The institute shall offer programs that meet the national and international standards and requirements. 
</t>
  </si>
  <si>
    <t>Long Term Goal</t>
  </si>
  <si>
    <t>To provide qualified seafarers to meet the requirements for the fisheries and maritime industries</t>
  </si>
  <si>
    <t>Outcome</t>
  </si>
  <si>
    <t>Develop and implement FMI instructional programs course outlines in accordance with the College and STCW standards.</t>
  </si>
  <si>
    <t>Revise existing course outlines to meet the requirements of the amendments to the 2010 STCW Code.</t>
  </si>
  <si>
    <t xml:space="preserve">Develop new course outlines in accordance with the requirements of the amendments to the 2010 STCW Code by December 2015. 
1. Environmental Protection
2. Social Responsibility
3. Electro-technician
4. Able seaman
</t>
  </si>
  <si>
    <t>Have the course outlines be put through the review and approval process by the College and FSM TC&amp;I by end of January 2016.</t>
  </si>
  <si>
    <t>Assess and have available all required instructional materials and supplies for all courses.</t>
  </si>
  <si>
    <t>Continue to provide quality instructions in accordance with the standards and requirements.</t>
  </si>
  <si>
    <t>Target</t>
  </si>
  <si>
    <t xml:space="preserve">100% of all course outlines for all instructional programs are approved by the College and FSM TC&amp;I.  </t>
  </si>
  <si>
    <t>All faculty members meet the requirements of the STCW code.</t>
  </si>
  <si>
    <t xml:space="preserve">To assess the requirements of the 2010 STCW Code pertaining to instructors qualifications in regards to revalidation and recertification by </t>
  </si>
  <si>
    <t>By the end of school year, all faculty members will be familiar with the 2010 STCW amendments.</t>
  </si>
  <si>
    <t>By end of school year, 30% of graduates will be placed onboard ships for shipboard training.</t>
  </si>
  <si>
    <t xml:space="preserve">Form partnership with the shipping companies to facilitate shipboard/practical trainings for cadets.
1. KYOWA shipping lines
2. MATSON shipping and navigation
3. Micronesian Shipping Commission 
4. Diving Seagull Inc.
5. MELL shipping lines
6. FSM TC&amp;I
7. Yap State vessels
</t>
  </si>
  <si>
    <t>Provide listing of graduating cadets to shipping partners for placement starting June 2016.</t>
  </si>
  <si>
    <t xml:space="preserve">Student Services will develop and implement a tracking system for graduates to ensure completion of sea time (at least 6 mos.) requirements. 
1. Educate all cadets the requirements for shipboard training as prerequisite for industries certification.
2. Coordinate with the shipping partners for placement of cadets upon graduation.
3. Maintain communication with all placed cadets and shipping partners
4. Upon completion of seatime requirements, plan and coordinate for certification.
</t>
  </si>
  <si>
    <t>Director</t>
  </si>
  <si>
    <t>M. Ewarmai</t>
  </si>
  <si>
    <t>Ceiling</t>
  </si>
  <si>
    <t>Fiscal Officer</t>
  </si>
  <si>
    <t>C. Dugwen</t>
  </si>
  <si>
    <t>Secretary</t>
  </si>
  <si>
    <t>R. Faimau</t>
  </si>
  <si>
    <t>Maint. Worker II</t>
  </si>
  <si>
    <t>J. Giltamngin</t>
  </si>
  <si>
    <t>Cook III</t>
  </si>
  <si>
    <t>V. Talimelib</t>
  </si>
  <si>
    <t>Cook II</t>
  </si>
  <si>
    <t>M. Leemed</t>
  </si>
  <si>
    <t>Maint. Worker I</t>
  </si>
  <si>
    <t>F. Lubumad</t>
  </si>
  <si>
    <t>P. Gicheg</t>
  </si>
  <si>
    <t>G. Mitray</t>
  </si>
  <si>
    <t>in process for hiring</t>
  </si>
  <si>
    <t>Lead Security Officer</t>
  </si>
  <si>
    <t>E. Wogthuth</t>
  </si>
  <si>
    <t>Security</t>
  </si>
  <si>
    <t>J. Berry</t>
  </si>
  <si>
    <t>B. Spour</t>
  </si>
  <si>
    <t>J. Yug</t>
  </si>
  <si>
    <t>Intstuctor Coordinator</t>
  </si>
  <si>
    <t>Instructor Nav.</t>
  </si>
  <si>
    <t>S. Senikuraciri</t>
  </si>
  <si>
    <t>P. Nailati</t>
  </si>
  <si>
    <t>M. Mailuw</t>
  </si>
  <si>
    <t>L</t>
  </si>
  <si>
    <t>A. Raiuklur</t>
  </si>
  <si>
    <t>Asst. Professor</t>
  </si>
  <si>
    <t>J. Falmed</t>
  </si>
  <si>
    <t>Alvin Sinem</t>
  </si>
  <si>
    <t>Student Services Spec.</t>
  </si>
  <si>
    <t>in process for hiring in 2016</t>
  </si>
  <si>
    <t>Student Services Asst.</t>
  </si>
  <si>
    <t>R. Yaisolug</t>
  </si>
  <si>
    <t>IT Specialist</t>
  </si>
  <si>
    <t>Library Asst.</t>
  </si>
  <si>
    <t>Registrar/Counselor</t>
  </si>
  <si>
    <t>Vacant/On hold</t>
  </si>
  <si>
    <t>FY 2017</t>
  </si>
  <si>
    <t>Personnel and Benefits</t>
  </si>
  <si>
    <t>Cafeteria Supplies</t>
  </si>
  <si>
    <t>Communication</t>
  </si>
  <si>
    <t>Training</t>
  </si>
  <si>
    <t>Student Travel</t>
  </si>
  <si>
    <t>Insurance</t>
  </si>
  <si>
    <t>Tutoring Contracts</t>
  </si>
  <si>
    <t>FMI Outcome 1</t>
  </si>
  <si>
    <t>FMI Outcome 2</t>
  </si>
  <si>
    <t>FMI Outcome 3</t>
  </si>
  <si>
    <t>Night Diff.</t>
  </si>
  <si>
    <t>Outcomes</t>
  </si>
  <si>
    <t>Cafeteria Food Items</t>
  </si>
  <si>
    <t xml:space="preserve"> Staff Travel</t>
  </si>
  <si>
    <t>Miscellaneous/Others-Night differential</t>
  </si>
  <si>
    <t>Fixed Asset</t>
  </si>
  <si>
    <t>Part time-Instructors</t>
  </si>
  <si>
    <t>Recruitment</t>
  </si>
  <si>
    <t>Student travel</t>
  </si>
  <si>
    <t>Vehicles</t>
  </si>
  <si>
    <t>Buildings</t>
  </si>
  <si>
    <t>Staff Travel</t>
  </si>
  <si>
    <t>Computers (students)</t>
  </si>
  <si>
    <t>Part time Instructors</t>
  </si>
  <si>
    <t>Subtotal</t>
  </si>
  <si>
    <t>Night differential</t>
  </si>
  <si>
    <t>Cafeteria supplies</t>
  </si>
  <si>
    <t>Computers (faculty)</t>
  </si>
  <si>
    <t>Campus:   FSM-FMI</t>
  </si>
  <si>
    <t>FY 2017 Budget:  Budget Allocation to Performance</t>
  </si>
  <si>
    <t>Office: FSM-FMI</t>
  </si>
  <si>
    <t>FY 2017 Budget:  Benefits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</si>
</sst>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0_);_(* \(#,##0\);_(* &quot;-&quot;_);_(@_)"/>
    <numFmt numFmtId="44" formatCode="_(&quot;$&quot;* #,##0.00_);_(&quot;$&quot;* \(#,##0.00\);_(&quot;$&quot;* &quot;-&quot;??_);_(@_)"/>
    <numFmt numFmtId="43" formatCode="_(* #,##0.00_);_(* \(#,##0.00\);_(* &quot;-&quot;??_);_(@_)"/>
    <numFmt numFmtId="164" formatCode="_(* #,##0_);_(* \(#,##0\);_(* &quot;-&quot;??_);_(@_)"/>
    <numFmt numFmtId="165" formatCode="[$-409]d\-mmm\-yy;@"/>
    <numFmt numFmtId="166" formatCode="_(&quot;$&quot;* #,##0_);_(&quot;$&quot;* \(#,##0\);_(&quot;$&quot;* &quot;-&quot;??_);_(@_)"/>
    <numFmt numFmtId="167" formatCode="0.0%"/>
  </numFmts>
  <fonts count="31">
    <font>
      <sz val="10"/>
      <name val="Arial"/>
    </font>
    <font>
      <sz val="10"/>
      <name val="Arial"/>
      <family val="2"/>
    </font>
    <font>
      <b/>
      <sz val="10"/>
      <name val="Arial"/>
      <family val="2"/>
    </font>
    <font>
      <b/>
      <u/>
      <sz val="10"/>
      <name val="Arial"/>
      <family val="2"/>
    </font>
    <font>
      <sz val="10"/>
      <name val="Arial"/>
      <family val="2"/>
    </font>
    <font>
      <b/>
      <sz val="8"/>
      <name val="Arial"/>
      <family val="2"/>
    </font>
    <font>
      <sz val="9"/>
      <name val="Arial"/>
      <family val="2"/>
    </font>
    <font>
      <sz val="10"/>
      <name val="Tahoma"/>
      <family val="2"/>
    </font>
    <font>
      <sz val="11"/>
      <color theme="0"/>
      <name val="Calibri"/>
      <family val="2"/>
      <scheme val="minor"/>
    </font>
    <font>
      <sz val="10"/>
      <color theme="1"/>
      <name val="Tahoma"/>
      <family val="2"/>
    </font>
    <font>
      <b/>
      <u/>
      <sz val="10"/>
      <color theme="1"/>
      <name val="Tahoma"/>
      <family val="2"/>
    </font>
    <font>
      <sz val="10"/>
      <color theme="1"/>
      <name val="Arial"/>
      <family val="2"/>
    </font>
    <font>
      <b/>
      <u/>
      <sz val="10"/>
      <color theme="1"/>
      <name val="Arial"/>
      <family val="2"/>
    </font>
    <font>
      <sz val="10"/>
      <color rgb="FFFF0000"/>
      <name val="Arial"/>
      <family val="2"/>
    </font>
    <font>
      <b/>
      <sz val="10"/>
      <color theme="1"/>
      <name val="Tahoma"/>
      <family val="2"/>
    </font>
    <font>
      <b/>
      <sz val="10"/>
      <color rgb="FFFF0000"/>
      <name val="Arial"/>
      <family val="2"/>
    </font>
    <font>
      <sz val="10"/>
      <name val="Arial"/>
      <family val="2"/>
    </font>
    <font>
      <b/>
      <sz val="10"/>
      <name val="Tahoma"/>
      <family val="2"/>
    </font>
    <font>
      <b/>
      <sz val="10"/>
      <color rgb="FFFF0000"/>
      <name val="Tahoma"/>
      <family val="2"/>
    </font>
    <font>
      <sz val="12"/>
      <color rgb="FFFF0000"/>
      <name val="Tahoma"/>
      <family val="2"/>
    </font>
    <font>
      <sz val="12"/>
      <name val="Tahoma"/>
      <family val="2"/>
    </font>
    <font>
      <sz val="12"/>
      <name val="Arial"/>
      <family val="2"/>
    </font>
    <font>
      <sz val="11"/>
      <color indexed="8"/>
      <name val="Helvetica Neue"/>
    </font>
    <font>
      <sz val="12"/>
      <color indexed="8"/>
      <name val="Helvetica Neue"/>
    </font>
    <font>
      <b/>
      <sz val="16"/>
      <color indexed="8"/>
      <name val="Helvetica Neue"/>
    </font>
    <font>
      <b/>
      <sz val="11"/>
      <color indexed="8"/>
      <name val="Helvetica Neue"/>
    </font>
    <font>
      <sz val="11"/>
      <color indexed="8"/>
      <name val="Calibri"/>
      <family val="2"/>
    </font>
    <font>
      <sz val="9"/>
      <color indexed="81"/>
      <name val="Tahoma"/>
      <family val="2"/>
    </font>
    <font>
      <b/>
      <sz val="9"/>
      <color indexed="81"/>
      <name val="Tahoma"/>
      <family val="2"/>
    </font>
    <font>
      <b/>
      <sz val="11"/>
      <name val="Arial"/>
      <family val="2"/>
    </font>
    <font>
      <sz val="10"/>
      <name val="Arial"/>
      <family val="2"/>
    </font>
  </fonts>
  <fills count="9">
    <fill>
      <patternFill patternType="none"/>
    </fill>
    <fill>
      <patternFill patternType="gray125"/>
    </fill>
    <fill>
      <patternFill patternType="solid">
        <fgColor theme="5"/>
      </patternFill>
    </fill>
    <fill>
      <patternFill patternType="solid">
        <fgColor theme="4" tint="0.79998168889431442"/>
        <bgColor indexed="64"/>
      </patternFill>
    </fill>
    <fill>
      <patternFill patternType="solid">
        <fgColor indexed="24"/>
        <bgColor indexed="64"/>
      </patternFill>
    </fill>
    <fill>
      <patternFill patternType="solid">
        <fgColor indexed="44"/>
        <bgColor indexed="64"/>
      </patternFill>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s>
  <borders count="19">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medium">
        <color auto="1"/>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top/>
      <bottom/>
      <diagonal/>
    </border>
    <border>
      <left/>
      <right/>
      <top/>
      <bottom style="double">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style="double">
        <color auto="1"/>
      </bottom>
      <diagonal/>
    </border>
    <border>
      <left style="thin">
        <color indexed="64"/>
      </left>
      <right/>
      <top style="thin">
        <color indexed="64"/>
      </top>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s>
  <cellStyleXfs count="7">
    <xf numFmtId="0" fontId="0" fillId="0" borderId="0"/>
    <xf numFmtId="0" fontId="8"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4" fontId="16" fillId="0" borderId="0" applyFont="0" applyFill="0" applyBorder="0" applyAlignment="0" applyProtection="0"/>
    <xf numFmtId="9" fontId="30" fillId="0" borderId="0" applyFont="0" applyFill="0" applyBorder="0" applyAlignment="0" applyProtection="0"/>
  </cellStyleXfs>
  <cellXfs count="222">
    <xf numFmtId="0" fontId="0" fillId="0" borderId="0" xfId="0"/>
    <xf numFmtId="0" fontId="2" fillId="0" borderId="0" xfId="0" applyFont="1"/>
    <xf numFmtId="0" fontId="2" fillId="0" borderId="0" xfId="0" applyFont="1" applyAlignment="1">
      <alignment horizontal="center"/>
    </xf>
    <xf numFmtId="0" fontId="3" fillId="0" borderId="0" xfId="0" applyFont="1"/>
    <xf numFmtId="164" fontId="4" fillId="0" borderId="0" xfId="2" applyNumberFormat="1" applyFont="1" applyBorder="1"/>
    <xf numFmtId="0" fontId="4" fillId="0" borderId="0" xfId="0" applyFont="1"/>
    <xf numFmtId="0" fontId="4" fillId="0" borderId="0" xfId="0" applyFont="1" applyBorder="1"/>
    <xf numFmtId="0" fontId="2" fillId="0" borderId="0" xfId="0" applyFont="1" applyBorder="1" applyAlignment="1">
      <alignment horizontal="center"/>
    </xf>
    <xf numFmtId="0" fontId="6" fillId="0" borderId="0" xfId="0" applyFont="1"/>
    <xf numFmtId="0" fontId="2" fillId="0" borderId="2" xfId="0" applyFont="1" applyBorder="1" applyAlignment="1">
      <alignment horizontal="center"/>
    </xf>
    <xf numFmtId="164" fontId="0" fillId="0" borderId="0" xfId="2" applyNumberFormat="1" applyFont="1"/>
    <xf numFmtId="0" fontId="0" fillId="0" borderId="0" xfId="0" applyBorder="1"/>
    <xf numFmtId="164" fontId="2" fillId="0" borderId="0" xfId="2" applyNumberFormat="1" applyFont="1" applyBorder="1"/>
    <xf numFmtId="164" fontId="0" fillId="0" borderId="0" xfId="0" applyNumberFormat="1"/>
    <xf numFmtId="0" fontId="4" fillId="0" borderId="0" xfId="0" applyFont="1" applyFill="1" applyBorder="1"/>
    <xf numFmtId="164" fontId="0" fillId="0" borderId="0" xfId="2" applyNumberFormat="1" applyFont="1" applyBorder="1"/>
    <xf numFmtId="0" fontId="1" fillId="0" borderId="0" xfId="0" applyFont="1" applyBorder="1" applyAlignment="1">
      <alignment horizontal="center"/>
    </xf>
    <xf numFmtId="0" fontId="1" fillId="0" borderId="0" xfId="0" applyFont="1"/>
    <xf numFmtId="0" fontId="1" fillId="0" borderId="0" xfId="0" applyFont="1" applyBorder="1"/>
    <xf numFmtId="164" fontId="1" fillId="0" borderId="0" xfId="2" applyNumberFormat="1" applyFont="1" applyBorder="1"/>
    <xf numFmtId="0" fontId="5" fillId="0" borderId="0" xfId="0" applyFont="1" applyAlignment="1">
      <alignment horizontal="center"/>
    </xf>
    <xf numFmtId="0" fontId="2" fillId="0" borderId="7" xfId="0" applyFont="1" applyBorder="1" applyAlignment="1">
      <alignment horizontal="center"/>
    </xf>
    <xf numFmtId="0" fontId="5" fillId="0" borderId="7" xfId="0" applyFont="1" applyBorder="1" applyAlignment="1">
      <alignment horizontal="center"/>
    </xf>
    <xf numFmtId="0" fontId="0" fillId="0" borderId="7" xfId="0" applyBorder="1"/>
    <xf numFmtId="0" fontId="5" fillId="0" borderId="7" xfId="0" applyFont="1" applyBorder="1" applyAlignment="1">
      <alignment horizontal="center" wrapText="1"/>
    </xf>
    <xf numFmtId="0" fontId="2" fillId="0" borderId="8" xfId="0" applyFont="1" applyBorder="1" applyAlignment="1">
      <alignment horizontal="center"/>
    </xf>
    <xf numFmtId="0" fontId="2" fillId="0" borderId="1" xfId="0" applyFont="1" applyFill="1" applyBorder="1" applyAlignment="1">
      <alignment horizontal="center"/>
    </xf>
    <xf numFmtId="0" fontId="9" fillId="0" borderId="0" xfId="0" applyFont="1" applyAlignment="1">
      <alignment horizontal="left" vertical="top" wrapText="1"/>
    </xf>
    <xf numFmtId="0" fontId="9" fillId="0" borderId="0" xfId="0" applyFont="1" applyBorder="1" applyAlignment="1">
      <alignment horizontal="left" vertical="top" wrapText="1"/>
    </xf>
    <xf numFmtId="0" fontId="9" fillId="0" borderId="0" xfId="0" applyFont="1" applyFill="1" applyBorder="1" applyAlignment="1">
      <alignment horizontal="left" vertical="top" wrapText="1"/>
    </xf>
    <xf numFmtId="0" fontId="1" fillId="0" borderId="0" xfId="0" applyFont="1" applyFill="1" applyBorder="1"/>
    <xf numFmtId="0" fontId="2" fillId="0" borderId="0" xfId="0" applyFont="1" applyFill="1" applyBorder="1" applyAlignment="1">
      <alignment horizontal="center"/>
    </xf>
    <xf numFmtId="164" fontId="4" fillId="0" borderId="2" xfId="2" applyNumberFormat="1" applyFont="1" applyBorder="1"/>
    <xf numFmtId="0" fontId="0" fillId="0" borderId="0" xfId="0" applyFont="1"/>
    <xf numFmtId="0" fontId="10" fillId="0" borderId="0" xfId="0" applyFont="1" applyBorder="1" applyAlignment="1">
      <alignment horizontal="left" vertical="top" wrapText="1"/>
    </xf>
    <xf numFmtId="164" fontId="0" fillId="0" borderId="0" xfId="0" applyNumberFormat="1" applyBorder="1"/>
    <xf numFmtId="0" fontId="0" fillId="0" borderId="0" xfId="0" applyFont="1" applyFill="1" applyBorder="1"/>
    <xf numFmtId="164" fontId="2" fillId="0" borderId="9" xfId="0" applyNumberFormat="1" applyFont="1" applyBorder="1"/>
    <xf numFmtId="164" fontId="2" fillId="0" borderId="9" xfId="2" applyNumberFormat="1" applyFont="1" applyBorder="1"/>
    <xf numFmtId="41" fontId="0" fillId="0" borderId="0" xfId="2" applyNumberFormat="1" applyFont="1" applyBorder="1"/>
    <xf numFmtId="9" fontId="0" fillId="0" borderId="0" xfId="2" applyNumberFormat="1" applyFont="1" applyBorder="1"/>
    <xf numFmtId="0" fontId="7" fillId="0" borderId="0" xfId="0" applyFont="1" applyAlignment="1">
      <alignment horizontal="left" vertical="top" wrapText="1"/>
    </xf>
    <xf numFmtId="9" fontId="0" fillId="0" borderId="0" xfId="0" applyNumberFormat="1" applyFont="1" applyBorder="1"/>
    <xf numFmtId="164" fontId="0" fillId="0" borderId="0" xfId="0" applyNumberFormat="1" applyFont="1" applyBorder="1"/>
    <xf numFmtId="0" fontId="0" fillId="0" borderId="0" xfId="0" applyFont="1" applyBorder="1"/>
    <xf numFmtId="164" fontId="4" fillId="0" borderId="0" xfId="2" applyNumberFormat="1" applyFont="1" applyFill="1" applyBorder="1"/>
    <xf numFmtId="164" fontId="11" fillId="0" borderId="0" xfId="2" applyNumberFormat="1" applyFont="1" applyAlignment="1">
      <alignment vertical="center"/>
    </xf>
    <xf numFmtId="0" fontId="11" fillId="0" borderId="0" xfId="0" applyFont="1" applyAlignment="1">
      <alignment horizontal="left" vertical="top" wrapText="1"/>
    </xf>
    <xf numFmtId="0" fontId="1" fillId="0" borderId="0" xfId="0" applyFont="1" applyFill="1" applyBorder="1" applyAlignment="1">
      <alignment horizontal="center"/>
    </xf>
    <xf numFmtId="164" fontId="1" fillId="0" borderId="0" xfId="0" applyNumberFormat="1" applyFont="1"/>
    <xf numFmtId="164" fontId="11" fillId="0" borderId="2" xfId="2" applyNumberFormat="1" applyFont="1" applyBorder="1" applyAlignment="1">
      <alignment vertical="center"/>
    </xf>
    <xf numFmtId="164" fontId="11" fillId="0" borderId="0" xfId="2" applyNumberFormat="1" applyFont="1" applyBorder="1" applyAlignment="1">
      <alignment vertical="center"/>
    </xf>
    <xf numFmtId="0" fontId="11" fillId="0" borderId="0" xfId="0" applyFont="1" applyFill="1" applyBorder="1" applyAlignment="1">
      <alignment horizontal="left" vertical="top" wrapText="1"/>
    </xf>
    <xf numFmtId="0" fontId="11" fillId="0" borderId="0" xfId="0" applyFont="1" applyBorder="1" applyAlignment="1">
      <alignment horizontal="left" vertical="top" wrapText="1"/>
    </xf>
    <xf numFmtId="164" fontId="1" fillId="0" borderId="2" xfId="2" applyNumberFormat="1" applyFont="1" applyBorder="1"/>
    <xf numFmtId="164" fontId="1" fillId="0" borderId="2" xfId="0" applyNumberFormat="1" applyFont="1" applyBorder="1"/>
    <xf numFmtId="0" fontId="12" fillId="0" borderId="0" xfId="0" applyFont="1" applyBorder="1" applyAlignment="1">
      <alignment horizontal="left" vertical="top" wrapText="1"/>
    </xf>
    <xf numFmtId="0" fontId="2" fillId="0" borderId="0" xfId="0" applyFont="1" applyAlignment="1">
      <alignment horizontal="center" wrapText="1"/>
    </xf>
    <xf numFmtId="0" fontId="1" fillId="0" borderId="0" xfId="0" applyFont="1" applyAlignment="1">
      <alignment horizontal="center"/>
    </xf>
    <xf numFmtId="0" fontId="11" fillId="0" borderId="0" xfId="0" applyFont="1" applyFill="1" applyAlignment="1">
      <alignment horizontal="left" vertical="top" wrapText="1"/>
    </xf>
    <xf numFmtId="0" fontId="1" fillId="0" borderId="0" xfId="0" applyFont="1" applyFill="1"/>
    <xf numFmtId="0" fontId="1" fillId="0" borderId="0" xfId="0" applyFont="1" applyFill="1" applyAlignment="1">
      <alignment horizontal="center"/>
    </xf>
    <xf numFmtId="164" fontId="11" fillId="0" borderId="0" xfId="2" applyNumberFormat="1" applyFont="1" applyFill="1" applyAlignment="1">
      <alignment vertical="center"/>
    </xf>
    <xf numFmtId="164" fontId="1" fillId="0" borderId="0" xfId="2" applyNumberFormat="1" applyFont="1" applyFill="1" applyBorder="1"/>
    <xf numFmtId="164" fontId="1" fillId="0" borderId="0" xfId="0" applyNumberFormat="1" applyFont="1" applyFill="1"/>
    <xf numFmtId="0" fontId="14" fillId="0" borderId="0" xfId="0" applyFont="1" applyAlignment="1">
      <alignment horizontal="left" vertical="top" wrapText="1"/>
    </xf>
    <xf numFmtId="164" fontId="2" fillId="0" borderId="2" xfId="2" applyNumberFormat="1" applyFont="1" applyBorder="1"/>
    <xf numFmtId="0" fontId="14" fillId="0" borderId="0" xfId="0" applyFont="1" applyBorder="1" applyAlignment="1">
      <alignment horizontal="left" vertical="top" wrapText="1"/>
    </xf>
    <xf numFmtId="0" fontId="0" fillId="0" borderId="0" xfId="0" applyFill="1"/>
    <xf numFmtId="0" fontId="13" fillId="0" borderId="0" xfId="0" applyFont="1"/>
    <xf numFmtId="164" fontId="8" fillId="0" borderId="0" xfId="1" applyNumberFormat="1" applyFill="1"/>
    <xf numFmtId="0" fontId="2" fillId="0" borderId="0" xfId="0" applyFont="1" applyAlignment="1">
      <alignment horizontal="center"/>
    </xf>
    <xf numFmtId="0" fontId="2" fillId="0" borderId="0" xfId="0" applyFont="1" applyAlignment="1">
      <alignment horizontal="center"/>
    </xf>
    <xf numFmtId="15" fontId="13" fillId="0" borderId="0" xfId="0" applyNumberFormat="1" applyFont="1" applyBorder="1"/>
    <xf numFmtId="15" fontId="13" fillId="0" borderId="0" xfId="0" applyNumberFormat="1" applyFont="1" applyFill="1" applyBorder="1"/>
    <xf numFmtId="0" fontId="15" fillId="0" borderId="0" xfId="0" applyFont="1" applyAlignment="1">
      <alignment horizontal="center" wrapText="1"/>
    </xf>
    <xf numFmtId="166" fontId="0" fillId="0" borderId="0" xfId="5" applyNumberFormat="1" applyFont="1"/>
    <xf numFmtId="0" fontId="17" fillId="0" borderId="0" xfId="0" applyFont="1" applyAlignment="1">
      <alignment horizontal="left" vertical="top" wrapText="1"/>
    </xf>
    <xf numFmtId="0" fontId="17" fillId="0" borderId="0" xfId="0" applyFont="1" applyBorder="1" applyAlignment="1">
      <alignment horizontal="left" vertical="top" wrapText="1"/>
    </xf>
    <xf numFmtId="9" fontId="2" fillId="0" borderId="0" xfId="2" applyNumberFormat="1" applyFont="1" applyBorder="1"/>
    <xf numFmtId="164" fontId="2" fillId="0" borderId="0" xfId="0" applyNumberFormat="1" applyFont="1" applyBorder="1"/>
    <xf numFmtId="164" fontId="2" fillId="0" borderId="0" xfId="0" applyNumberFormat="1" applyFont="1"/>
    <xf numFmtId="0" fontId="18" fillId="0" borderId="0" xfId="0" applyFont="1" applyAlignment="1">
      <alignment horizontal="left" vertical="top" wrapText="1"/>
    </xf>
    <xf numFmtId="41" fontId="0" fillId="3" borderId="2" xfId="2" applyNumberFormat="1" applyFont="1" applyFill="1" applyBorder="1"/>
    <xf numFmtId="9" fontId="0" fillId="3" borderId="2" xfId="2" applyNumberFormat="1" applyFont="1" applyFill="1" applyBorder="1"/>
    <xf numFmtId="9" fontId="0" fillId="0" borderId="0" xfId="2" applyNumberFormat="1" applyFont="1" applyFill="1" applyBorder="1"/>
    <xf numFmtId="164" fontId="2" fillId="0" borderId="0" xfId="2" applyNumberFormat="1" applyFont="1" applyFill="1" applyBorder="1"/>
    <xf numFmtId="9" fontId="2" fillId="0" borderId="0" xfId="2" applyNumberFormat="1" applyFont="1" applyFill="1" applyBorder="1"/>
    <xf numFmtId="0" fontId="0" fillId="0" borderId="0" xfId="0" applyFont="1" applyFill="1"/>
    <xf numFmtId="9" fontId="0" fillId="0" borderId="0" xfId="0" applyNumberFormat="1" applyFont="1" applyFill="1" applyBorder="1"/>
    <xf numFmtId="164" fontId="0" fillId="0" borderId="0" xfId="0" applyNumberFormat="1" applyFont="1" applyFill="1" applyBorder="1"/>
    <xf numFmtId="41" fontId="0" fillId="3" borderId="3" xfId="2" applyNumberFormat="1" applyFont="1" applyFill="1" applyBorder="1"/>
    <xf numFmtId="9" fontId="0" fillId="3" borderId="3" xfId="2" applyNumberFormat="1" applyFont="1" applyFill="1" applyBorder="1"/>
    <xf numFmtId="164" fontId="0" fillId="3" borderId="3" xfId="2" applyNumberFormat="1" applyFont="1" applyFill="1" applyBorder="1"/>
    <xf numFmtId="41" fontId="2" fillId="0" borderId="13" xfId="0" applyNumberFormat="1" applyFont="1" applyBorder="1"/>
    <xf numFmtId="9" fontId="2" fillId="0" borderId="13" xfId="0" applyNumberFormat="1" applyFont="1" applyFill="1" applyBorder="1"/>
    <xf numFmtId="9" fontId="2" fillId="0" borderId="13" xfId="0" applyNumberFormat="1" applyFont="1" applyBorder="1"/>
    <xf numFmtId="164" fontId="0" fillId="3" borderId="2" xfId="2" applyNumberFormat="1" applyFont="1" applyFill="1" applyBorder="1"/>
    <xf numFmtId="0" fontId="1" fillId="3" borderId="2" xfId="0" applyFont="1" applyFill="1" applyBorder="1"/>
    <xf numFmtId="0" fontId="0" fillId="3" borderId="2" xfId="0" applyFont="1" applyFill="1" applyBorder="1"/>
    <xf numFmtId="0" fontId="4" fillId="0" borderId="2" xfId="0" applyFont="1" applyBorder="1"/>
    <xf numFmtId="0" fontId="19" fillId="0" borderId="0" xfId="0" applyFont="1" applyAlignment="1">
      <alignment horizontal="left" vertical="top" wrapText="1"/>
    </xf>
    <xf numFmtId="0" fontId="20" fillId="3" borderId="2" xfId="0" applyFont="1" applyFill="1" applyBorder="1" applyAlignment="1">
      <alignment horizontal="left" vertical="top" wrapText="1"/>
    </xf>
    <xf numFmtId="164" fontId="21" fillId="3" borderId="3" xfId="2" applyNumberFormat="1" applyFont="1" applyFill="1" applyBorder="1"/>
    <xf numFmtId="9" fontId="21" fillId="3" borderId="3" xfId="2" applyNumberFormat="1" applyFont="1" applyFill="1" applyBorder="1"/>
    <xf numFmtId="0" fontId="21" fillId="0" borderId="0" xfId="0" applyFont="1"/>
    <xf numFmtId="0" fontId="0" fillId="0" borderId="0" xfId="0" applyAlignment="1">
      <alignment horizontal="center"/>
    </xf>
    <xf numFmtId="41" fontId="0" fillId="0" borderId="0" xfId="0" applyNumberFormat="1"/>
    <xf numFmtId="0" fontId="22" fillId="0" borderId="5" xfId="0" applyFont="1" applyBorder="1" applyAlignment="1">
      <alignment horizontal="left" vertical="center"/>
    </xf>
    <xf numFmtId="0" fontId="23" fillId="4" borderId="5" xfId="0" applyFont="1" applyFill="1" applyBorder="1" applyAlignment="1">
      <alignment horizontal="left" vertical="center"/>
    </xf>
    <xf numFmtId="0" fontId="23" fillId="0" borderId="6" xfId="0" applyFont="1" applyBorder="1" applyAlignment="1">
      <alignment horizontal="left" vertical="center"/>
    </xf>
    <xf numFmtId="0" fontId="22" fillId="0" borderId="10" xfId="0" applyFont="1" applyBorder="1" applyAlignment="1">
      <alignment horizontal="left"/>
    </xf>
    <xf numFmtId="0" fontId="22" fillId="0" borderId="5" xfId="0" applyFont="1" applyBorder="1" applyAlignment="1">
      <alignment horizontal="left"/>
    </xf>
    <xf numFmtId="0" fontId="22" fillId="0" borderId="12" xfId="0" applyFont="1" applyBorder="1" applyAlignment="1">
      <alignment horizontal="left"/>
    </xf>
    <xf numFmtId="0" fontId="22" fillId="0" borderId="6" xfId="0" applyFont="1" applyBorder="1" applyAlignment="1">
      <alignment horizontal="left"/>
    </xf>
    <xf numFmtId="0" fontId="22" fillId="4" borderId="12" xfId="0" applyFont="1" applyFill="1" applyBorder="1" applyAlignment="1">
      <alignment horizontal="left" vertical="center"/>
    </xf>
    <xf numFmtId="0" fontId="22" fillId="0" borderId="6" xfId="0" applyFont="1" applyBorder="1" applyAlignment="1">
      <alignment horizontal="left" vertical="center"/>
    </xf>
    <xf numFmtId="0" fontId="22" fillId="4" borderId="12" xfId="0" applyFont="1" applyFill="1" applyBorder="1" applyAlignment="1">
      <alignment horizontal="left"/>
    </xf>
    <xf numFmtId="0" fontId="22" fillId="0" borderId="14" xfId="0" applyFont="1" applyBorder="1" applyAlignment="1">
      <alignment horizontal="left"/>
    </xf>
    <xf numFmtId="0" fontId="22" fillId="0" borderId="6" xfId="0" applyFont="1" applyFill="1" applyBorder="1" applyAlignment="1">
      <alignment horizontal="left" indent="6"/>
    </xf>
    <xf numFmtId="0" fontId="0" fillId="0" borderId="2" xfId="0" applyBorder="1"/>
    <xf numFmtId="0" fontId="0" fillId="0" borderId="8" xfId="0" applyBorder="1"/>
    <xf numFmtId="0" fontId="26" fillId="0" borderId="8" xfId="0" applyFont="1" applyBorder="1"/>
    <xf numFmtId="0" fontId="22" fillId="0" borderId="0" xfId="0" applyFont="1" applyAlignment="1">
      <alignment vertical="center"/>
    </xf>
    <xf numFmtId="0" fontId="22" fillId="0" borderId="6" xfId="0" applyFont="1" applyBorder="1" applyAlignment="1">
      <alignment horizontal="center" vertical="center"/>
    </xf>
    <xf numFmtId="0" fontId="0" fillId="0" borderId="0" xfId="0" applyAlignment="1">
      <alignment wrapText="1"/>
    </xf>
    <xf numFmtId="0" fontId="26" fillId="0" borderId="0" xfId="0" applyFont="1"/>
    <xf numFmtId="0" fontId="23" fillId="4" borderId="5" xfId="0" applyFont="1" applyFill="1" applyBorder="1" applyAlignment="1">
      <alignment horizontal="center" vertical="center"/>
    </xf>
    <xf numFmtId="0" fontId="23" fillId="0" borderId="6" xfId="0" applyFont="1" applyBorder="1" applyAlignment="1">
      <alignment horizontal="center" vertical="center"/>
    </xf>
    <xf numFmtId="0" fontId="22" fillId="0" borderId="10" xfId="0" applyFont="1" applyBorder="1" applyAlignment="1">
      <alignment horizontal="center"/>
    </xf>
    <xf numFmtId="0" fontId="22" fillId="0" borderId="5" xfId="0" applyFont="1" applyBorder="1" applyAlignment="1">
      <alignment horizontal="center"/>
    </xf>
    <xf numFmtId="0" fontId="22" fillId="0" borderId="12" xfId="0" applyFont="1" applyBorder="1" applyAlignment="1">
      <alignment horizontal="center"/>
    </xf>
    <xf numFmtId="0" fontId="22" fillId="0" borderId="6" xfId="0" applyFont="1" applyBorder="1" applyAlignment="1">
      <alignment horizontal="center"/>
    </xf>
    <xf numFmtId="0" fontId="22" fillId="0" borderId="12" xfId="0" applyFont="1" applyBorder="1" applyAlignment="1">
      <alignment horizontal="left" indent="6"/>
    </xf>
    <xf numFmtId="0" fontId="22" fillId="4" borderId="12" xfId="0" applyFont="1" applyFill="1" applyBorder="1" applyAlignment="1">
      <alignment horizontal="center" vertical="center"/>
    </xf>
    <xf numFmtId="0" fontId="22" fillId="4" borderId="12" xfId="0" applyFont="1" applyFill="1" applyBorder="1" applyAlignment="1">
      <alignment horizontal="center"/>
    </xf>
    <xf numFmtId="0" fontId="22" fillId="0" borderId="18" xfId="0" applyFont="1" applyBorder="1" applyAlignment="1">
      <alignment horizontal="left" indent="6"/>
    </xf>
    <xf numFmtId="0" fontId="22" fillId="0" borderId="0" xfId="0" applyFont="1"/>
    <xf numFmtId="49" fontId="22" fillId="0" borderId="5" xfId="0" applyNumberFormat="1" applyFont="1" applyBorder="1" applyAlignment="1">
      <alignment horizontal="left" wrapText="1"/>
    </xf>
    <xf numFmtId="0" fontId="2" fillId="0" borderId="0" xfId="0" applyFont="1" applyAlignment="1">
      <alignment horizontal="center"/>
    </xf>
    <xf numFmtId="0" fontId="0" fillId="0" borderId="0" xfId="0" applyFill="1" applyAlignment="1">
      <alignment horizontal="center"/>
    </xf>
    <xf numFmtId="164" fontId="0" fillId="0" borderId="0" xfId="2" applyNumberFormat="1" applyFont="1" applyFill="1" applyAlignment="1">
      <alignment horizontal="right"/>
    </xf>
    <xf numFmtId="14" fontId="0" fillId="0" borderId="0" xfId="0" applyNumberFormat="1" applyFont="1" applyFill="1"/>
    <xf numFmtId="14" fontId="11" fillId="0" borderId="0" xfId="0" applyNumberFormat="1" applyFont="1" applyFill="1"/>
    <xf numFmtId="0" fontId="0" fillId="0" borderId="0" xfId="0" applyFont="1" applyFill="1" applyAlignment="1">
      <alignment horizontal="center"/>
    </xf>
    <xf numFmtId="14" fontId="0" fillId="6" borderId="0" xfId="0" applyNumberFormat="1" applyFont="1" applyFill="1"/>
    <xf numFmtId="0" fontId="0" fillId="0" borderId="0" xfId="0" applyFont="1" applyAlignment="1">
      <alignment horizontal="center"/>
    </xf>
    <xf numFmtId="164" fontId="0" fillId="0" borderId="0" xfId="2" applyNumberFormat="1" applyFont="1" applyAlignment="1">
      <alignment horizontal="right"/>
    </xf>
    <xf numFmtId="0" fontId="6" fillId="0" borderId="0" xfId="0" applyFont="1" applyFill="1"/>
    <xf numFmtId="0" fontId="0" fillId="0" borderId="0" xfId="0" applyFont="1" applyBorder="1" applyAlignment="1">
      <alignment horizontal="center"/>
    </xf>
    <xf numFmtId="164" fontId="0" fillId="0" borderId="0" xfId="2" applyNumberFormat="1" applyFont="1" applyBorder="1" applyAlignment="1">
      <alignment horizontal="right"/>
    </xf>
    <xf numFmtId="14" fontId="6" fillId="6" borderId="0" xfId="0" applyNumberFormat="1" applyFont="1" applyFill="1" applyBorder="1"/>
    <xf numFmtId="0" fontId="0" fillId="0" borderId="0" xfId="0" applyFill="1" applyAlignment="1"/>
    <xf numFmtId="3" fontId="0" fillId="0" borderId="0" xfId="0" applyNumberFormat="1" applyFill="1" applyAlignment="1">
      <alignment horizontal="center"/>
    </xf>
    <xf numFmtId="3" fontId="0" fillId="0" borderId="0" xfId="0" applyNumberFormat="1" applyFont="1" applyAlignment="1">
      <alignment horizontal="center"/>
    </xf>
    <xf numFmtId="0" fontId="0" fillId="0" borderId="0" xfId="0" applyFont="1" applyFill="1" applyAlignment="1"/>
    <xf numFmtId="0" fontId="1" fillId="0" borderId="0" xfId="0" applyFont="1" applyFill="1" applyBorder="1" applyAlignment="1"/>
    <xf numFmtId="0" fontId="0" fillId="0" borderId="0" xfId="0" applyFont="1" applyFill="1" applyBorder="1" applyAlignment="1">
      <alignment horizontal="center"/>
    </xf>
    <xf numFmtId="3" fontId="1" fillId="0" borderId="0" xfId="0" applyNumberFormat="1" applyFont="1" applyFill="1" applyBorder="1" applyAlignment="1">
      <alignment horizontal="center"/>
    </xf>
    <xf numFmtId="0" fontId="6" fillId="0" borderId="0" xfId="0" applyFont="1" applyFill="1" applyBorder="1"/>
    <xf numFmtId="14" fontId="0" fillId="0" borderId="0" xfId="0" applyNumberFormat="1" applyFont="1"/>
    <xf numFmtId="0" fontId="0" fillId="0" borderId="0" xfId="0" applyFont="1" applyAlignment="1"/>
    <xf numFmtId="3" fontId="0" fillId="0" borderId="0" xfId="0" applyNumberFormat="1" applyFont="1" applyAlignment="1">
      <alignment horizontal="right"/>
    </xf>
    <xf numFmtId="164" fontId="0" fillId="0" borderId="0" xfId="2" applyNumberFormat="1" applyFont="1" applyFill="1" applyAlignment="1"/>
    <xf numFmtId="3" fontId="0" fillId="0" borderId="0" xfId="0" applyNumberFormat="1" applyFont="1" applyFill="1" applyAlignment="1">
      <alignment horizontal="center"/>
    </xf>
    <xf numFmtId="0" fontId="0" fillId="6" borderId="0" xfId="0" applyFont="1" applyFill="1"/>
    <xf numFmtId="0" fontId="0" fillId="6" borderId="0" xfId="0" applyFont="1" applyFill="1" applyAlignment="1">
      <alignment horizontal="center"/>
    </xf>
    <xf numFmtId="164" fontId="0" fillId="6" borderId="0" xfId="2" applyNumberFormat="1" applyFont="1" applyFill="1" applyAlignment="1">
      <alignment horizontal="right"/>
    </xf>
    <xf numFmtId="164" fontId="2" fillId="0" borderId="3" xfId="0" applyNumberFormat="1" applyFont="1" applyBorder="1"/>
    <xf numFmtId="164" fontId="2" fillId="0" borderId="3" xfId="2" applyNumberFormat="1" applyFont="1" applyBorder="1" applyAlignment="1">
      <alignment horizontal="right"/>
    </xf>
    <xf numFmtId="164" fontId="2" fillId="7" borderId="9" xfId="0" applyNumberFormat="1" applyFont="1" applyFill="1" applyBorder="1"/>
    <xf numFmtId="164" fontId="2" fillId="7" borderId="9" xfId="2" applyNumberFormat="1" applyFont="1" applyFill="1" applyBorder="1"/>
    <xf numFmtId="0" fontId="0" fillId="3" borderId="3" xfId="2" applyNumberFormat="1" applyFont="1" applyFill="1" applyBorder="1"/>
    <xf numFmtId="0" fontId="0" fillId="8" borderId="0" xfId="0" applyFill="1"/>
    <xf numFmtId="164" fontId="0" fillId="8" borderId="0" xfId="0" applyNumberFormat="1" applyFill="1"/>
    <xf numFmtId="164" fontId="2" fillId="8" borderId="0" xfId="0" applyNumberFormat="1" applyFont="1" applyFill="1"/>
    <xf numFmtId="0" fontId="2" fillId="8" borderId="0" xfId="0" applyFont="1" applyFill="1"/>
    <xf numFmtId="164" fontId="21" fillId="8" borderId="0" xfId="0" applyNumberFormat="1" applyFont="1" applyFill="1"/>
    <xf numFmtId="0" fontId="0" fillId="0" borderId="0" xfId="0" applyAlignment="1">
      <alignment horizontal="center" vertical="center"/>
    </xf>
    <xf numFmtId="0" fontId="2" fillId="0" borderId="0" xfId="0" applyFont="1" applyAlignment="1">
      <alignment horizontal="center" vertical="center"/>
    </xf>
    <xf numFmtId="164" fontId="2" fillId="0" borderId="0" xfId="2" applyNumberFormat="1" applyFont="1"/>
    <xf numFmtId="164" fontId="2" fillId="0" borderId="0" xfId="2" applyNumberFormat="1" applyFont="1" applyAlignment="1">
      <alignment horizontal="center" vertical="center"/>
    </xf>
    <xf numFmtId="0" fontId="29" fillId="0" borderId="0" xfId="0" applyFont="1"/>
    <xf numFmtId="164" fontId="29" fillId="0" borderId="0" xfId="2" applyNumberFormat="1" applyFont="1"/>
    <xf numFmtId="0" fontId="22" fillId="0" borderId="8" xfId="0" applyFont="1" applyBorder="1" applyAlignment="1">
      <alignment horizontal="left"/>
    </xf>
    <xf numFmtId="166" fontId="0" fillId="0" borderId="0" xfId="0" applyNumberFormat="1"/>
    <xf numFmtId="166" fontId="2" fillId="0" borderId="0" xfId="5" applyNumberFormat="1" applyFont="1"/>
    <xf numFmtId="0" fontId="1" fillId="8" borderId="0" xfId="0" applyFont="1" applyFill="1"/>
    <xf numFmtId="44" fontId="0" fillId="0" borderId="0" xfId="5" applyFont="1"/>
    <xf numFmtId="44" fontId="2" fillId="0" borderId="0" xfId="5" applyFont="1"/>
    <xf numFmtId="166" fontId="1" fillId="0" borderId="0" xfId="5" applyNumberFormat="1" applyFont="1"/>
    <xf numFmtId="44" fontId="0" fillId="0" borderId="0" xfId="0" applyNumberFormat="1"/>
    <xf numFmtId="167" fontId="0" fillId="0" borderId="0" xfId="6" applyNumberFormat="1" applyFont="1"/>
    <xf numFmtId="164" fontId="0" fillId="0" borderId="5" xfId="2" applyNumberFormat="1" applyFont="1" applyBorder="1"/>
    <xf numFmtId="164" fontId="0" fillId="0" borderId="10" xfId="2" applyNumberFormat="1" applyFont="1" applyBorder="1"/>
    <xf numFmtId="49" fontId="22" fillId="0" borderId="6" xfId="0" applyNumberFormat="1" applyFont="1" applyBorder="1" applyAlignment="1">
      <alignment horizontal="left" wrapText="1"/>
    </xf>
    <xf numFmtId="49" fontId="22" fillId="0" borderId="2" xfId="0" applyNumberFormat="1" applyFont="1" applyBorder="1" applyAlignment="1">
      <alignment horizontal="left" wrapText="1"/>
    </xf>
    <xf numFmtId="49" fontId="22" fillId="0" borderId="11" xfId="0" applyNumberFormat="1" applyFont="1" applyBorder="1" applyAlignment="1">
      <alignment horizontal="left" wrapText="1"/>
    </xf>
    <xf numFmtId="0" fontId="24" fillId="5" borderId="13" xfId="0" applyFont="1" applyFill="1" applyBorder="1" applyAlignment="1">
      <alignment horizontal="left" vertical="top"/>
    </xf>
    <xf numFmtId="0" fontId="24" fillId="5" borderId="15" xfId="0" applyFont="1" applyFill="1" applyBorder="1" applyAlignment="1">
      <alignment horizontal="left" vertical="top"/>
    </xf>
    <xf numFmtId="0" fontId="22" fillId="0" borderId="16" xfId="0" applyFont="1" applyBorder="1" applyAlignment="1">
      <alignment horizontal="left"/>
    </xf>
    <xf numFmtId="0" fontId="22" fillId="0" borderId="17" xfId="0" applyFont="1" applyBorder="1" applyAlignment="1">
      <alignment horizontal="left"/>
    </xf>
    <xf numFmtId="0" fontId="25" fillId="0" borderId="18" xfId="0" applyFont="1" applyBorder="1" applyAlignment="1">
      <alignment horizontal="left" indent="1"/>
    </xf>
    <xf numFmtId="0" fontId="22" fillId="0" borderId="2" xfId="0" applyFont="1" applyBorder="1" applyAlignment="1">
      <alignment vertical="center"/>
    </xf>
    <xf numFmtId="0" fontId="22" fillId="0" borderId="11" xfId="0" applyFont="1" applyBorder="1" applyAlignment="1">
      <alignment vertical="center"/>
    </xf>
    <xf numFmtId="0" fontId="22" fillId="0" borderId="6" xfId="0" applyFont="1" applyBorder="1" applyAlignment="1">
      <alignment horizontal="left" wrapText="1"/>
    </xf>
    <xf numFmtId="0" fontId="22" fillId="0" borderId="2" xfId="0" applyFont="1" applyBorder="1" applyAlignment="1">
      <alignment horizontal="left" wrapText="1"/>
    </xf>
    <xf numFmtId="0" fontId="22" fillId="0" borderId="11" xfId="0" applyFont="1" applyBorder="1" applyAlignment="1">
      <alignment horizontal="left" wrapText="1"/>
    </xf>
    <xf numFmtId="0" fontId="22" fillId="0" borderId="5" xfId="0" applyFont="1" applyBorder="1" applyAlignment="1">
      <alignment horizontal="left" wrapText="1"/>
    </xf>
    <xf numFmtId="0" fontId="22" fillId="0" borderId="2" xfId="0" applyFont="1" applyBorder="1" applyAlignment="1">
      <alignment horizontal="left" vertical="top" wrapText="1"/>
    </xf>
    <xf numFmtId="49" fontId="22" fillId="0" borderId="5" xfId="0" applyNumberFormat="1" applyFont="1" applyBorder="1" applyAlignment="1">
      <alignment horizontal="left" wrapText="1"/>
    </xf>
    <xf numFmtId="0" fontId="2" fillId="0" borderId="1" xfId="0" applyFont="1" applyBorder="1" applyAlignment="1">
      <alignment horizontal="center"/>
    </xf>
    <xf numFmtId="0" fontId="2" fillId="0" borderId="0" xfId="0" applyFont="1" applyAlignment="1">
      <alignment horizontal="center"/>
    </xf>
    <xf numFmtId="165" fontId="2" fillId="0" borderId="4" xfId="0" applyNumberFormat="1" applyFont="1" applyBorder="1" applyAlignment="1">
      <alignment horizontal="center"/>
    </xf>
    <xf numFmtId="0" fontId="15" fillId="0" borderId="0" xfId="0" applyFont="1" applyAlignment="1">
      <alignment horizontal="center" wrapText="1"/>
    </xf>
    <xf numFmtId="0" fontId="2" fillId="0" borderId="0" xfId="0" applyFont="1" applyBorder="1" applyAlignment="1">
      <alignment horizontal="center"/>
    </xf>
    <xf numFmtId="0" fontId="5" fillId="0" borderId="2" xfId="0" applyFont="1" applyBorder="1" applyAlignment="1">
      <alignment horizontal="left" vertical="center"/>
    </xf>
    <xf numFmtId="0" fontId="5" fillId="0" borderId="11" xfId="0" applyFont="1" applyBorder="1" applyAlignment="1">
      <alignment horizontal="left" vertical="center"/>
    </xf>
    <xf numFmtId="49" fontId="22" fillId="0" borderId="5" xfId="0" applyNumberFormat="1" applyFont="1" applyBorder="1" applyAlignment="1">
      <alignment horizontal="center" wrapText="1"/>
    </xf>
    <xf numFmtId="0" fontId="22" fillId="0" borderId="6" xfId="0" applyFont="1" applyBorder="1" applyAlignment="1">
      <alignment horizontal="left" vertical="top" wrapText="1"/>
    </xf>
    <xf numFmtId="0" fontId="22" fillId="0" borderId="11" xfId="0" applyFont="1" applyBorder="1" applyAlignment="1">
      <alignment horizontal="left" vertical="top" wrapText="1"/>
    </xf>
    <xf numFmtId="49" fontId="22" fillId="0" borderId="10" xfId="0" applyNumberFormat="1" applyFont="1" applyBorder="1" applyAlignment="1">
      <alignment horizontal="left" wrapText="1"/>
    </xf>
  </cellXfs>
  <cellStyles count="7">
    <cellStyle name="Accent2" xfId="1" builtinId="33"/>
    <cellStyle name="Comma" xfId="2" builtinId="3"/>
    <cellStyle name="Comma 4" xfId="3"/>
    <cellStyle name="Currency" xfId="5" builtinId="4"/>
    <cellStyle name="Normal" xfId="0" builtinId="0"/>
    <cellStyle name="Normal 3" xfId="4"/>
    <cellStyle name="Percent" xfId="6"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view="pageLayout" workbookViewId="0">
      <selection activeCell="D22" sqref="D22"/>
    </sheetView>
  </sheetViews>
  <sheetFormatPr defaultRowHeight="12.75"/>
  <sheetData>
    <row r="1" spans="1:2">
      <c r="A1" t="s">
        <v>107</v>
      </c>
    </row>
    <row r="2" spans="1:2">
      <c r="A2" t="s">
        <v>108</v>
      </c>
      <c r="B2" t="s">
        <v>109</v>
      </c>
    </row>
    <row r="4" spans="1:2">
      <c r="A4" t="s">
        <v>110</v>
      </c>
      <c r="B4" t="s">
        <v>111</v>
      </c>
    </row>
    <row r="6" spans="1:2">
      <c r="A6" t="s">
        <v>112</v>
      </c>
      <c r="B6" t="s">
        <v>113</v>
      </c>
    </row>
    <row r="8" spans="1:2">
      <c r="A8" t="s">
        <v>114</v>
      </c>
      <c r="B8" t="s">
        <v>115</v>
      </c>
    </row>
    <row r="10" spans="1:2">
      <c r="A10" t="s">
        <v>116</v>
      </c>
      <c r="B10" t="s">
        <v>117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116"/>
  <sheetViews>
    <sheetView workbookViewId="0">
      <selection activeCell="C20" sqref="C20:M20"/>
    </sheetView>
  </sheetViews>
  <sheetFormatPr defaultColWidth="8.7109375" defaultRowHeight="14.25"/>
  <cols>
    <col min="1" max="1" width="18.42578125" style="137" customWidth="1"/>
    <col min="2" max="2" width="6.42578125" style="137" customWidth="1"/>
    <col min="3" max="8" width="8.7109375" style="137"/>
    <col min="9" max="9" width="9.28515625" style="137" customWidth="1"/>
    <col min="10" max="11" width="8.7109375" style="137"/>
    <col min="12" max="12" width="8.7109375" style="137" customWidth="1"/>
    <col min="13" max="13" width="34" style="137" hidden="1" customWidth="1"/>
  </cols>
  <sheetData>
    <row r="2" spans="1:14" ht="23.25" customHeight="1" thickBot="1">
      <c r="A2" s="198" t="s">
        <v>83</v>
      </c>
      <c r="B2" s="198"/>
      <c r="C2" s="198"/>
      <c r="D2" s="198"/>
      <c r="E2" s="198"/>
      <c r="F2" s="198"/>
      <c r="G2" s="198"/>
      <c r="H2" s="198"/>
      <c r="I2" s="198"/>
      <c r="J2" s="198"/>
      <c r="K2" s="198"/>
      <c r="L2" s="198"/>
      <c r="M2" s="199"/>
      <c r="N2" s="121"/>
    </row>
    <row r="3" spans="1:14" ht="18.75" customHeight="1" thickTop="1">
      <c r="A3" s="200" t="s">
        <v>119</v>
      </c>
      <c r="B3" s="201"/>
      <c r="C3" s="202" t="s">
        <v>121</v>
      </c>
      <c r="D3" s="202"/>
      <c r="E3" s="202"/>
      <c r="F3" s="202"/>
      <c r="G3" s="202"/>
      <c r="H3" s="202"/>
      <c r="I3" s="202"/>
      <c r="J3" s="202"/>
      <c r="K3" s="202"/>
      <c r="L3" s="202"/>
      <c r="M3" s="202"/>
      <c r="N3" s="122"/>
    </row>
    <row r="4" spans="1:14" ht="71.25" customHeight="1">
      <c r="A4" s="203" t="s">
        <v>120</v>
      </c>
      <c r="B4" s="204"/>
      <c r="C4" s="205" t="s">
        <v>122</v>
      </c>
      <c r="D4" s="206"/>
      <c r="E4" s="206"/>
      <c r="F4" s="206"/>
      <c r="G4" s="206"/>
      <c r="H4" s="206"/>
      <c r="I4" s="206"/>
      <c r="J4" s="206"/>
      <c r="K4" s="206"/>
      <c r="L4" s="206"/>
      <c r="M4" s="207"/>
      <c r="N4" s="122"/>
    </row>
    <row r="5" spans="1:14" ht="37.5" customHeight="1">
      <c r="A5" s="123" t="s">
        <v>123</v>
      </c>
      <c r="B5" s="124">
        <v>2</v>
      </c>
      <c r="C5" s="205" t="s">
        <v>124</v>
      </c>
      <c r="D5" s="206"/>
      <c r="E5" s="206"/>
      <c r="F5" s="206"/>
      <c r="G5" s="206"/>
      <c r="H5" s="206"/>
      <c r="I5" s="206"/>
      <c r="J5" s="206"/>
      <c r="K5" s="206"/>
      <c r="L5" s="207"/>
      <c r="M5" s="125"/>
      <c r="N5" s="126"/>
    </row>
    <row r="6" spans="1:14" ht="36" customHeight="1">
      <c r="A6" s="127" t="s">
        <v>125</v>
      </c>
      <c r="B6" s="128">
        <v>1</v>
      </c>
      <c r="C6" s="208" t="s">
        <v>126</v>
      </c>
      <c r="D6" s="208"/>
      <c r="E6" s="208"/>
      <c r="F6" s="208"/>
      <c r="G6" s="208"/>
      <c r="H6" s="208"/>
      <c r="I6" s="208"/>
      <c r="J6" s="208"/>
      <c r="K6" s="208"/>
      <c r="L6" s="208"/>
      <c r="M6" s="208"/>
      <c r="N6" s="122"/>
    </row>
    <row r="7" spans="1:14" ht="34.5" customHeight="1">
      <c r="A7" s="129" t="s">
        <v>85</v>
      </c>
      <c r="B7" s="130">
        <v>1.1000000000000001</v>
      </c>
      <c r="C7" s="209" t="s">
        <v>127</v>
      </c>
      <c r="D7" s="209"/>
      <c r="E7" s="209"/>
      <c r="F7" s="209"/>
      <c r="G7" s="209"/>
      <c r="H7" s="209"/>
      <c r="I7" s="209"/>
      <c r="J7" s="209"/>
      <c r="K7" s="209"/>
      <c r="L7" s="209"/>
      <c r="M7" s="125"/>
      <c r="N7" s="122"/>
    </row>
    <row r="8" spans="1:14" ht="105.75" customHeight="1">
      <c r="A8" s="131" t="s">
        <v>85</v>
      </c>
      <c r="B8" s="132">
        <v>1.2</v>
      </c>
      <c r="C8" s="195" t="s">
        <v>128</v>
      </c>
      <c r="D8" s="196"/>
      <c r="E8" s="196"/>
      <c r="F8" s="196"/>
      <c r="G8" s="196"/>
      <c r="H8" s="196"/>
      <c r="I8" s="196"/>
      <c r="J8" s="196"/>
      <c r="K8" s="196"/>
      <c r="L8" s="196"/>
      <c r="M8" s="197"/>
      <c r="N8" s="122"/>
    </row>
    <row r="9" spans="1:14" ht="30.75" customHeight="1">
      <c r="A9" s="131" t="s">
        <v>85</v>
      </c>
      <c r="B9" s="132">
        <v>1.3</v>
      </c>
      <c r="C9" s="210" t="s">
        <v>129</v>
      </c>
      <c r="D9" s="210"/>
      <c r="E9" s="210"/>
      <c r="F9" s="210"/>
      <c r="G9" s="210"/>
      <c r="H9" s="210"/>
      <c r="I9" s="210"/>
      <c r="J9" s="210"/>
      <c r="K9" s="210"/>
      <c r="L9" s="210"/>
      <c r="M9" s="210"/>
      <c r="N9" s="122"/>
    </row>
    <row r="10" spans="1:14" ht="30.75" customHeight="1">
      <c r="A10" s="131"/>
      <c r="B10" s="132">
        <v>1.4</v>
      </c>
      <c r="C10" s="195" t="s">
        <v>130</v>
      </c>
      <c r="D10" s="196"/>
      <c r="E10" s="196"/>
      <c r="F10" s="196"/>
      <c r="G10" s="196"/>
      <c r="H10" s="196"/>
      <c r="I10" s="196"/>
      <c r="J10" s="196"/>
      <c r="K10" s="196"/>
      <c r="L10" s="197"/>
      <c r="M10" s="138"/>
      <c r="N10" s="122"/>
    </row>
    <row r="11" spans="1:14" ht="32.25" customHeight="1">
      <c r="A11" s="131" t="s">
        <v>85</v>
      </c>
      <c r="B11" s="132">
        <v>1.5</v>
      </c>
      <c r="C11" s="210" t="s">
        <v>131</v>
      </c>
      <c r="D11" s="210"/>
      <c r="E11" s="210"/>
      <c r="F11" s="210"/>
      <c r="G11" s="210"/>
      <c r="H11" s="210"/>
      <c r="I11" s="210"/>
      <c r="J11" s="210"/>
      <c r="K11" s="210"/>
      <c r="L11" s="210"/>
      <c r="M11" s="210"/>
      <c r="N11" s="122"/>
    </row>
    <row r="12" spans="1:14" ht="32.25" customHeight="1">
      <c r="A12" s="131" t="s">
        <v>132</v>
      </c>
      <c r="B12" s="132"/>
      <c r="C12" s="195" t="s">
        <v>133</v>
      </c>
      <c r="D12" s="196"/>
      <c r="E12" s="196"/>
      <c r="F12" s="196"/>
      <c r="G12" s="196"/>
      <c r="H12" s="196"/>
      <c r="I12" s="196"/>
      <c r="J12" s="196"/>
      <c r="K12" s="196"/>
      <c r="L12" s="197"/>
      <c r="M12" s="138"/>
      <c r="N12" s="122"/>
    </row>
    <row r="13" spans="1:14" ht="39" customHeight="1">
      <c r="A13" s="134" t="s">
        <v>125</v>
      </c>
      <c r="B13" s="124">
        <v>2</v>
      </c>
      <c r="C13" s="210" t="s">
        <v>134</v>
      </c>
      <c r="D13" s="210"/>
      <c r="E13" s="210"/>
      <c r="F13" s="210"/>
      <c r="G13" s="210"/>
      <c r="H13" s="210"/>
      <c r="I13" s="210"/>
      <c r="J13" s="210"/>
      <c r="K13" s="210"/>
      <c r="L13" s="210"/>
      <c r="M13" s="210"/>
      <c r="N13" s="122"/>
    </row>
    <row r="14" spans="1:14" ht="43.5" customHeight="1">
      <c r="A14" s="113" t="s">
        <v>86</v>
      </c>
      <c r="B14" s="130">
        <v>2.1</v>
      </c>
      <c r="C14" s="205" t="s">
        <v>135</v>
      </c>
      <c r="D14" s="206"/>
      <c r="E14" s="206"/>
      <c r="F14" s="206"/>
      <c r="G14" s="206"/>
      <c r="H14" s="206"/>
      <c r="I14" s="206"/>
      <c r="J14" s="206"/>
      <c r="K14" s="206"/>
      <c r="L14" s="206"/>
      <c r="M14" s="125"/>
      <c r="N14" s="122"/>
    </row>
    <row r="15" spans="1:14" ht="41.1" customHeight="1">
      <c r="A15" s="113" t="s">
        <v>86</v>
      </c>
      <c r="B15" s="132">
        <v>2.2000000000000002</v>
      </c>
      <c r="C15" s="205" t="s">
        <v>136</v>
      </c>
      <c r="D15" s="206"/>
      <c r="E15" s="206"/>
      <c r="F15" s="206"/>
      <c r="G15" s="206"/>
      <c r="H15" s="206"/>
      <c r="I15" s="206"/>
      <c r="J15" s="206"/>
      <c r="K15" s="206"/>
      <c r="L15" s="207"/>
      <c r="M15" s="125"/>
      <c r="N15" s="122"/>
    </row>
    <row r="16" spans="1:14" ht="36" customHeight="1">
      <c r="A16" s="133" t="s">
        <v>132</v>
      </c>
      <c r="B16" s="132"/>
      <c r="C16" s="210"/>
      <c r="D16" s="210"/>
      <c r="E16" s="210"/>
      <c r="F16" s="210"/>
      <c r="G16" s="210"/>
      <c r="H16" s="210"/>
      <c r="I16" s="210"/>
      <c r="J16" s="210"/>
      <c r="K16" s="210"/>
      <c r="L16" s="210"/>
      <c r="M16" s="210"/>
      <c r="N16" s="122"/>
    </row>
    <row r="17" spans="1:14" ht="37.5" customHeight="1">
      <c r="A17" s="135" t="s">
        <v>125</v>
      </c>
      <c r="B17" s="132">
        <v>3</v>
      </c>
      <c r="C17" s="205" t="s">
        <v>137</v>
      </c>
      <c r="D17" s="206"/>
      <c r="E17" s="206"/>
      <c r="F17" s="206"/>
      <c r="G17" s="206"/>
      <c r="H17" s="206"/>
      <c r="I17" s="206"/>
      <c r="J17" s="206"/>
      <c r="K17" s="206"/>
      <c r="L17" s="207"/>
      <c r="M17" s="125"/>
      <c r="N17" s="122"/>
    </row>
    <row r="18" spans="1:14" ht="141.75" customHeight="1">
      <c r="A18" s="113" t="s">
        <v>86</v>
      </c>
      <c r="B18" s="132">
        <v>3.1</v>
      </c>
      <c r="C18" s="210" t="s">
        <v>138</v>
      </c>
      <c r="D18" s="210"/>
      <c r="E18" s="210"/>
      <c r="F18" s="210"/>
      <c r="G18" s="210"/>
      <c r="H18" s="210"/>
      <c r="I18" s="210"/>
      <c r="J18" s="210"/>
      <c r="K18" s="210"/>
      <c r="L18" s="210"/>
      <c r="M18" s="210"/>
      <c r="N18" s="122"/>
    </row>
    <row r="19" spans="1:14" ht="32.25" customHeight="1">
      <c r="A19" s="113" t="s">
        <v>86</v>
      </c>
      <c r="B19" s="132">
        <v>3.2</v>
      </c>
      <c r="C19" s="205" t="s">
        <v>139</v>
      </c>
      <c r="D19" s="206"/>
      <c r="E19" s="206"/>
      <c r="F19" s="206"/>
      <c r="G19" s="206"/>
      <c r="H19" s="206"/>
      <c r="I19" s="206"/>
      <c r="J19" s="206"/>
      <c r="K19" s="206"/>
      <c r="L19" s="207"/>
      <c r="M19" s="125"/>
      <c r="N19" s="122"/>
    </row>
    <row r="20" spans="1:14" ht="116.25" customHeight="1">
      <c r="A20" s="113" t="s">
        <v>86</v>
      </c>
      <c r="B20" s="132">
        <v>3.3</v>
      </c>
      <c r="C20" s="210" t="s">
        <v>140</v>
      </c>
      <c r="D20" s="210"/>
      <c r="E20" s="210"/>
      <c r="F20" s="210"/>
      <c r="G20" s="210"/>
      <c r="H20" s="210"/>
      <c r="I20" s="210"/>
      <c r="J20" s="210"/>
      <c r="K20" s="210"/>
      <c r="L20" s="210"/>
      <c r="M20" s="210"/>
      <c r="N20" s="122"/>
    </row>
    <row r="21" spans="1:14" ht="46.15" customHeight="1">
      <c r="A21" s="133" t="s">
        <v>132</v>
      </c>
      <c r="B21" s="132"/>
      <c r="C21" s="210"/>
      <c r="D21" s="210"/>
      <c r="E21" s="210"/>
      <c r="F21" s="210"/>
      <c r="G21" s="210"/>
      <c r="H21" s="210"/>
      <c r="I21" s="210"/>
      <c r="J21" s="210"/>
      <c r="K21" s="210"/>
      <c r="L21" s="210"/>
      <c r="M21" s="210"/>
      <c r="N21" s="122"/>
    </row>
    <row r="22" spans="1:14" ht="36" customHeight="1">
      <c r="A22" s="133"/>
      <c r="B22" s="132"/>
      <c r="C22" s="210"/>
      <c r="D22" s="210"/>
      <c r="E22" s="210"/>
      <c r="F22" s="210"/>
      <c r="G22" s="210"/>
      <c r="H22" s="210"/>
      <c r="I22" s="210"/>
      <c r="J22" s="210"/>
      <c r="K22" s="210"/>
      <c r="L22" s="210"/>
      <c r="M22" s="210"/>
      <c r="N22" s="122"/>
    </row>
    <row r="23" spans="1:14" ht="51" customHeight="1">
      <c r="A23" s="136"/>
      <c r="B23" s="132"/>
      <c r="C23" s="210"/>
      <c r="D23" s="210"/>
      <c r="E23" s="210"/>
      <c r="F23" s="210"/>
      <c r="G23" s="210"/>
      <c r="H23" s="210"/>
      <c r="I23" s="210"/>
      <c r="J23" s="210"/>
      <c r="K23" s="210"/>
      <c r="L23" s="210"/>
      <c r="M23" s="210"/>
      <c r="N23" s="122"/>
    </row>
    <row r="24" spans="1:14" ht="15">
      <c r="N24" s="126"/>
    </row>
    <row r="25" spans="1:14" ht="15">
      <c r="N25" s="126"/>
    </row>
    <row r="26" spans="1:14" ht="15">
      <c r="N26" s="126"/>
    </row>
    <row r="27" spans="1:14" ht="15">
      <c r="N27" s="126"/>
    </row>
    <row r="28" spans="1:14" ht="15">
      <c r="N28" s="126"/>
    </row>
    <row r="29" spans="1:14" ht="15">
      <c r="N29" s="126"/>
    </row>
    <row r="30" spans="1:14" ht="15">
      <c r="N30" s="126"/>
    </row>
    <row r="31" spans="1:14" ht="15">
      <c r="N31" s="126"/>
    </row>
    <row r="32" spans="1:14" ht="15">
      <c r="N32" s="126"/>
    </row>
    <row r="33" spans="14:14" ht="15">
      <c r="N33" s="126"/>
    </row>
    <row r="34" spans="14:14" ht="15">
      <c r="N34" s="126"/>
    </row>
    <row r="35" spans="14:14" ht="15">
      <c r="N35" s="126"/>
    </row>
    <row r="36" spans="14:14" ht="15">
      <c r="N36" s="126"/>
    </row>
    <row r="37" spans="14:14" ht="15">
      <c r="N37" s="126"/>
    </row>
    <row r="38" spans="14:14" ht="15">
      <c r="N38" s="126"/>
    </row>
    <row r="39" spans="14:14" ht="15">
      <c r="N39" s="126"/>
    </row>
    <row r="40" spans="14:14" ht="15">
      <c r="N40" s="126"/>
    </row>
    <row r="41" spans="14:14" ht="15">
      <c r="N41" s="126"/>
    </row>
    <row r="42" spans="14:14" ht="15">
      <c r="N42" s="126"/>
    </row>
    <row r="43" spans="14:14" ht="15">
      <c r="N43" s="126"/>
    </row>
    <row r="44" spans="14:14" ht="15">
      <c r="N44" s="126"/>
    </row>
    <row r="45" spans="14:14" ht="15">
      <c r="N45" s="126"/>
    </row>
    <row r="46" spans="14:14" ht="15">
      <c r="N46" s="126"/>
    </row>
    <row r="47" spans="14:14" ht="15">
      <c r="N47" s="126"/>
    </row>
    <row r="48" spans="14:14" ht="15">
      <c r="N48" s="126"/>
    </row>
    <row r="49" spans="14:14" ht="15">
      <c r="N49" s="126"/>
    </row>
    <row r="50" spans="14:14" ht="15">
      <c r="N50" s="126"/>
    </row>
    <row r="51" spans="14:14" ht="15">
      <c r="N51" s="126"/>
    </row>
    <row r="52" spans="14:14" ht="15">
      <c r="N52" s="126"/>
    </row>
    <row r="53" spans="14:14" ht="15">
      <c r="N53" s="126"/>
    </row>
    <row r="54" spans="14:14" ht="15">
      <c r="N54" s="126"/>
    </row>
    <row r="55" spans="14:14" ht="15">
      <c r="N55" s="126"/>
    </row>
    <row r="56" spans="14:14" ht="15">
      <c r="N56" s="126"/>
    </row>
    <row r="57" spans="14:14" ht="15">
      <c r="N57" s="126"/>
    </row>
    <row r="58" spans="14:14" ht="15">
      <c r="N58" s="126"/>
    </row>
    <row r="59" spans="14:14" ht="15">
      <c r="N59" s="126"/>
    </row>
    <row r="60" spans="14:14" ht="15">
      <c r="N60" s="126"/>
    </row>
    <row r="61" spans="14:14" ht="15">
      <c r="N61" s="126"/>
    </row>
    <row r="62" spans="14:14" ht="15">
      <c r="N62" s="126"/>
    </row>
    <row r="63" spans="14:14" ht="15">
      <c r="N63" s="126"/>
    </row>
    <row r="64" spans="14:14" ht="15">
      <c r="N64" s="126"/>
    </row>
    <row r="65" spans="14:14" ht="15">
      <c r="N65" s="126"/>
    </row>
    <row r="66" spans="14:14" ht="15">
      <c r="N66" s="126"/>
    </row>
    <row r="67" spans="14:14" ht="15">
      <c r="N67" s="126"/>
    </row>
    <row r="68" spans="14:14" ht="15">
      <c r="N68" s="126"/>
    </row>
    <row r="69" spans="14:14" ht="15">
      <c r="N69" s="126"/>
    </row>
    <row r="70" spans="14:14" ht="15">
      <c r="N70" s="126"/>
    </row>
    <row r="71" spans="14:14" ht="15">
      <c r="N71" s="126"/>
    </row>
    <row r="72" spans="14:14" ht="15">
      <c r="N72" s="126"/>
    </row>
    <row r="73" spans="14:14" ht="15">
      <c r="N73" s="126"/>
    </row>
    <row r="74" spans="14:14" ht="15">
      <c r="N74" s="126"/>
    </row>
    <row r="75" spans="14:14" ht="15">
      <c r="N75" s="126"/>
    </row>
    <row r="76" spans="14:14" ht="15">
      <c r="N76" s="126"/>
    </row>
    <row r="77" spans="14:14" ht="15">
      <c r="N77" s="126"/>
    </row>
    <row r="78" spans="14:14" ht="15">
      <c r="N78" s="126"/>
    </row>
    <row r="79" spans="14:14" ht="15">
      <c r="N79" s="126"/>
    </row>
    <row r="80" spans="14:14" ht="15">
      <c r="N80" s="126"/>
    </row>
    <row r="81" spans="14:14" ht="15">
      <c r="N81" s="126"/>
    </row>
    <row r="82" spans="14:14" ht="15">
      <c r="N82" s="126"/>
    </row>
    <row r="83" spans="14:14" ht="15">
      <c r="N83" s="126"/>
    </row>
    <row r="84" spans="14:14" ht="15">
      <c r="N84" s="126"/>
    </row>
    <row r="85" spans="14:14" ht="15">
      <c r="N85" s="126"/>
    </row>
    <row r="86" spans="14:14" ht="15">
      <c r="N86" s="126"/>
    </row>
    <row r="87" spans="14:14" ht="15">
      <c r="N87" s="126"/>
    </row>
    <row r="88" spans="14:14" ht="15">
      <c r="N88" s="126"/>
    </row>
    <row r="89" spans="14:14" ht="15">
      <c r="N89" s="126"/>
    </row>
    <row r="90" spans="14:14" ht="15">
      <c r="N90" s="126"/>
    </row>
    <row r="91" spans="14:14" ht="15">
      <c r="N91" s="126"/>
    </row>
    <row r="92" spans="14:14" ht="15">
      <c r="N92" s="126"/>
    </row>
    <row r="93" spans="14:14" ht="15">
      <c r="N93" s="126"/>
    </row>
    <row r="94" spans="14:14" ht="15">
      <c r="N94" s="126"/>
    </row>
    <row r="95" spans="14:14" ht="15">
      <c r="N95" s="126"/>
    </row>
    <row r="96" spans="14:14" ht="15">
      <c r="N96" s="126"/>
    </row>
    <row r="97" spans="14:14" ht="15">
      <c r="N97" s="126"/>
    </row>
    <row r="98" spans="14:14" ht="15">
      <c r="N98" s="126"/>
    </row>
    <row r="99" spans="14:14" ht="15">
      <c r="N99" s="126"/>
    </row>
    <row r="100" spans="14:14" ht="15">
      <c r="N100" s="126"/>
    </row>
    <row r="101" spans="14:14" ht="15">
      <c r="N101" s="126"/>
    </row>
    <row r="102" spans="14:14" ht="15">
      <c r="N102" s="126"/>
    </row>
    <row r="103" spans="14:14" ht="15">
      <c r="N103" s="126"/>
    </row>
    <row r="104" spans="14:14" ht="15">
      <c r="N104" s="126"/>
    </row>
    <row r="105" spans="14:14" ht="15">
      <c r="N105" s="126"/>
    </row>
    <row r="106" spans="14:14" ht="15">
      <c r="N106" s="126"/>
    </row>
    <row r="107" spans="14:14" ht="15">
      <c r="N107" s="126"/>
    </row>
    <row r="108" spans="14:14" ht="15">
      <c r="N108" s="126"/>
    </row>
    <row r="109" spans="14:14" ht="15">
      <c r="N109" s="126"/>
    </row>
    <row r="110" spans="14:14" ht="15">
      <c r="N110" s="126"/>
    </row>
    <row r="111" spans="14:14" ht="15">
      <c r="N111" s="126"/>
    </row>
    <row r="112" spans="14:14" ht="15">
      <c r="N112" s="126"/>
    </row>
    <row r="113" spans="14:14" ht="15">
      <c r="N113" s="126"/>
    </row>
    <row r="114" spans="14:14" ht="15">
      <c r="N114" s="126"/>
    </row>
    <row r="115" spans="14:14" ht="15">
      <c r="N115" s="126"/>
    </row>
    <row r="116" spans="14:14" ht="15">
      <c r="N116" s="126"/>
    </row>
  </sheetData>
  <mergeCells count="24">
    <mergeCell ref="C19:L19"/>
    <mergeCell ref="C20:M20"/>
    <mergeCell ref="C21:M21"/>
    <mergeCell ref="C22:M22"/>
    <mergeCell ref="C23:M23"/>
    <mergeCell ref="C18:M18"/>
    <mergeCell ref="C13:M13"/>
    <mergeCell ref="C14:L14"/>
    <mergeCell ref="C15:L15"/>
    <mergeCell ref="C16:M16"/>
    <mergeCell ref="C17:L17"/>
    <mergeCell ref="C12:L12"/>
    <mergeCell ref="A2:M2"/>
    <mergeCell ref="A3:B3"/>
    <mergeCell ref="C3:M3"/>
    <mergeCell ref="A4:B4"/>
    <mergeCell ref="C4:M4"/>
    <mergeCell ref="C5:L5"/>
    <mergeCell ref="C6:M6"/>
    <mergeCell ref="C7:L7"/>
    <mergeCell ref="C8:M8"/>
    <mergeCell ref="C9:M9"/>
    <mergeCell ref="C11:M11"/>
    <mergeCell ref="C10:L1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8"/>
  <sheetViews>
    <sheetView workbookViewId="0">
      <selection activeCell="E10" sqref="E10"/>
    </sheetView>
  </sheetViews>
  <sheetFormatPr defaultColWidth="8.85546875" defaultRowHeight="12.75"/>
  <cols>
    <col min="1" max="1" width="10.140625" style="17" customWidth="1"/>
    <col min="2" max="2" width="18.42578125" style="17" customWidth="1"/>
    <col min="3" max="5" width="4.7109375" style="58" customWidth="1"/>
    <col min="6" max="6" width="9.7109375" style="17" customWidth="1"/>
    <col min="7" max="7" width="10.28515625" style="69" customWidth="1"/>
    <col min="8" max="10" width="4.7109375" style="17" customWidth="1"/>
    <col min="11" max="11" width="9.7109375" style="17" customWidth="1"/>
    <col min="12" max="13" width="4.7109375" style="17" customWidth="1"/>
    <col min="14" max="17" width="9.7109375" style="17" customWidth="1"/>
    <col min="18" max="16384" width="8.85546875" style="17"/>
  </cols>
  <sheetData>
    <row r="1" spans="1:18" ht="15.95" customHeight="1">
      <c r="A1" s="1" t="s">
        <v>19</v>
      </c>
    </row>
    <row r="2" spans="1:18" ht="15.95" customHeight="1">
      <c r="A2" s="1" t="s">
        <v>62</v>
      </c>
    </row>
    <row r="3" spans="1:18" ht="15.95" customHeight="1">
      <c r="A3" s="1" t="s">
        <v>212</v>
      </c>
    </row>
    <row r="4" spans="1:18" ht="15.95" customHeight="1">
      <c r="A4" s="3" t="s">
        <v>65</v>
      </c>
    </row>
    <row r="5" spans="1:18" ht="21.75" customHeight="1" thickBot="1">
      <c r="A5" s="1"/>
      <c r="B5" s="1"/>
      <c r="C5" s="213" t="s">
        <v>66</v>
      </c>
      <c r="D5" s="213"/>
      <c r="E5" s="213"/>
      <c r="F5" s="213"/>
      <c r="G5" s="214" t="s">
        <v>67</v>
      </c>
      <c r="H5" s="213" t="s">
        <v>68</v>
      </c>
      <c r="I5" s="213"/>
      <c r="J5" s="213"/>
      <c r="K5" s="213"/>
      <c r="L5" s="212" t="s">
        <v>22</v>
      </c>
      <c r="M5" s="212"/>
      <c r="N5" s="211" t="s">
        <v>69</v>
      </c>
      <c r="O5" s="211"/>
      <c r="P5" s="211"/>
    </row>
    <row r="6" spans="1:18" ht="15.95" customHeight="1">
      <c r="A6" s="2" t="s">
        <v>11</v>
      </c>
      <c r="B6" s="2" t="s">
        <v>12</v>
      </c>
      <c r="C6" s="212" t="s">
        <v>13</v>
      </c>
      <c r="D6" s="212"/>
      <c r="E6" s="212"/>
      <c r="F6" s="2" t="s">
        <v>10</v>
      </c>
      <c r="G6" s="214"/>
      <c r="H6" s="212" t="s">
        <v>13</v>
      </c>
      <c r="I6" s="212"/>
      <c r="J6" s="212"/>
      <c r="K6" s="2" t="s">
        <v>10</v>
      </c>
      <c r="L6" s="2" t="s">
        <v>23</v>
      </c>
      <c r="M6" s="2" t="s">
        <v>24</v>
      </c>
      <c r="N6" s="9" t="s">
        <v>25</v>
      </c>
      <c r="O6" s="9" t="s">
        <v>26</v>
      </c>
      <c r="P6" s="9" t="s">
        <v>4</v>
      </c>
      <c r="Q6" s="26" t="s">
        <v>35</v>
      </c>
    </row>
    <row r="7" spans="1:18" ht="15.95" customHeight="1">
      <c r="A7" s="212" t="s">
        <v>63</v>
      </c>
      <c r="B7" s="212"/>
      <c r="C7" s="2"/>
      <c r="D7" s="2"/>
      <c r="E7" s="2"/>
      <c r="F7" s="2"/>
      <c r="G7" s="75"/>
      <c r="H7" s="2"/>
      <c r="I7" s="2"/>
      <c r="J7" s="2"/>
      <c r="K7" s="2"/>
      <c r="L7" s="2"/>
      <c r="M7" s="2"/>
      <c r="N7" s="7"/>
      <c r="O7" s="7"/>
      <c r="P7" s="7"/>
      <c r="Q7" s="31"/>
    </row>
    <row r="8" spans="1:18" ht="15.95" customHeight="1">
      <c r="A8" t="s">
        <v>141</v>
      </c>
      <c r="B8" s="68" t="s">
        <v>142</v>
      </c>
      <c r="C8" s="140" t="s">
        <v>53</v>
      </c>
      <c r="D8" s="140">
        <v>20</v>
      </c>
      <c r="E8" s="61" t="s">
        <v>60</v>
      </c>
      <c r="F8" s="141">
        <v>43500</v>
      </c>
      <c r="G8" s="142" t="s">
        <v>143</v>
      </c>
      <c r="H8" s="61" t="s">
        <v>53</v>
      </c>
      <c r="I8" s="152">
        <v>20</v>
      </c>
      <c r="J8" s="61" t="s">
        <v>60</v>
      </c>
      <c r="K8" s="153">
        <v>43500</v>
      </c>
      <c r="L8">
        <v>2</v>
      </c>
      <c r="M8">
        <v>24</v>
      </c>
      <c r="N8" s="19">
        <f>SUM(L8*F8/26)</f>
        <v>3346.1538461538462</v>
      </c>
      <c r="O8" s="19">
        <f>SUM(M8*K8/26)</f>
        <v>40153.846153846156</v>
      </c>
      <c r="P8" s="19">
        <f t="shared" ref="P8:P33" si="0">SUM(N8:O8)</f>
        <v>43500</v>
      </c>
      <c r="Q8" s="49">
        <f>SUM(P8-F8)</f>
        <v>0</v>
      </c>
      <c r="R8" s="27"/>
    </row>
    <row r="9" spans="1:18" ht="15.95" customHeight="1">
      <c r="A9" t="s">
        <v>144</v>
      </c>
      <c r="B9" s="68" t="s">
        <v>145</v>
      </c>
      <c r="C9" s="140" t="s">
        <v>56</v>
      </c>
      <c r="D9" s="140">
        <v>20</v>
      </c>
      <c r="E9" s="61" t="s">
        <v>60</v>
      </c>
      <c r="F9" s="141">
        <v>15821</v>
      </c>
      <c r="G9" s="143">
        <v>42625</v>
      </c>
      <c r="H9" s="140" t="s">
        <v>56</v>
      </c>
      <c r="I9" s="152">
        <v>20</v>
      </c>
      <c r="J9" s="61" t="s">
        <v>60</v>
      </c>
      <c r="K9" s="153">
        <v>15821</v>
      </c>
      <c r="L9">
        <v>1</v>
      </c>
      <c r="M9">
        <v>25</v>
      </c>
      <c r="N9" s="19">
        <f t="shared" ref="N9:N22" si="1">SUM(L9*F9/26)</f>
        <v>608.5</v>
      </c>
      <c r="O9" s="19">
        <f t="shared" ref="O9:O22" si="2">SUM(M9*K9/26)</f>
        <v>15212.5</v>
      </c>
      <c r="P9" s="19">
        <f t="shared" ref="P9:P22" si="3">SUM(N9:O9)</f>
        <v>15821</v>
      </c>
      <c r="Q9" s="49">
        <f t="shared" ref="Q9:Q44" si="4">SUM(P9-F9)</f>
        <v>0</v>
      </c>
      <c r="R9" s="27"/>
    </row>
    <row r="10" spans="1:18" ht="15.95" customHeight="1">
      <c r="A10" t="s">
        <v>146</v>
      </c>
      <c r="B10" s="68" t="s">
        <v>147</v>
      </c>
      <c r="C10" s="140" t="s">
        <v>58</v>
      </c>
      <c r="D10" s="140">
        <v>20</v>
      </c>
      <c r="E10" s="61" t="s">
        <v>54</v>
      </c>
      <c r="F10" s="141">
        <v>12191</v>
      </c>
      <c r="G10" s="143">
        <v>42342</v>
      </c>
      <c r="H10" s="140" t="s">
        <v>58</v>
      </c>
      <c r="I10" s="152">
        <v>20</v>
      </c>
      <c r="J10" s="61" t="s">
        <v>60</v>
      </c>
      <c r="K10" s="153">
        <v>12560</v>
      </c>
      <c r="L10">
        <v>5</v>
      </c>
      <c r="M10">
        <v>21</v>
      </c>
      <c r="N10" s="19">
        <f t="shared" si="1"/>
        <v>2344.4230769230771</v>
      </c>
      <c r="O10" s="19">
        <f t="shared" si="2"/>
        <v>10144.615384615385</v>
      </c>
      <c r="P10" s="19">
        <f t="shared" si="3"/>
        <v>12489.038461538461</v>
      </c>
      <c r="Q10" s="49">
        <f t="shared" si="4"/>
        <v>298.03846153846098</v>
      </c>
      <c r="R10" s="27"/>
    </row>
    <row r="11" spans="1:18" ht="15.95" customHeight="1">
      <c r="A11" s="17" t="s">
        <v>148</v>
      </c>
      <c r="B11" s="88" t="s">
        <v>149</v>
      </c>
      <c r="C11" s="61" t="s">
        <v>58</v>
      </c>
      <c r="D11" s="144">
        <v>17</v>
      </c>
      <c r="E11" s="61" t="s">
        <v>23</v>
      </c>
      <c r="F11" s="141">
        <v>11036</v>
      </c>
      <c r="G11" s="145">
        <v>42114</v>
      </c>
      <c r="H11" s="61" t="s">
        <v>58</v>
      </c>
      <c r="I11" s="144">
        <v>18</v>
      </c>
      <c r="J11" s="61" t="s">
        <v>60</v>
      </c>
      <c r="K11" s="141">
        <v>11599</v>
      </c>
      <c r="L11" s="33">
        <v>14</v>
      </c>
      <c r="M11" s="33">
        <v>12</v>
      </c>
      <c r="N11" s="19">
        <f t="shared" si="1"/>
        <v>5942.4615384615381</v>
      </c>
      <c r="O11" s="19">
        <f t="shared" si="2"/>
        <v>5353.3846153846152</v>
      </c>
      <c r="P11" s="19">
        <f t="shared" si="3"/>
        <v>11295.846153846152</v>
      </c>
      <c r="Q11" s="49">
        <f t="shared" si="4"/>
        <v>259.84615384615245</v>
      </c>
      <c r="R11" s="27"/>
    </row>
    <row r="12" spans="1:18" ht="15.95" customHeight="1">
      <c r="A12" s="33" t="s">
        <v>150</v>
      </c>
      <c r="B12" s="88" t="s">
        <v>151</v>
      </c>
      <c r="C12" s="146" t="s">
        <v>58</v>
      </c>
      <c r="D12" s="146">
        <v>5</v>
      </c>
      <c r="E12" s="146" t="s">
        <v>23</v>
      </c>
      <c r="F12" s="147">
        <v>6845</v>
      </c>
      <c r="G12" s="145">
        <v>42560</v>
      </c>
      <c r="H12" s="144" t="s">
        <v>58</v>
      </c>
      <c r="I12" s="144">
        <v>6</v>
      </c>
      <c r="J12" s="146" t="s">
        <v>60</v>
      </c>
      <c r="K12" s="154">
        <v>7194</v>
      </c>
      <c r="L12" s="33">
        <v>5</v>
      </c>
      <c r="M12" s="33">
        <v>21</v>
      </c>
      <c r="N12" s="19">
        <f t="shared" si="1"/>
        <v>1316.3461538461538</v>
      </c>
      <c r="O12" s="19">
        <f t="shared" si="2"/>
        <v>5810.5384615384619</v>
      </c>
      <c r="P12" s="19">
        <f t="shared" si="3"/>
        <v>7126.8846153846152</v>
      </c>
      <c r="Q12" s="49">
        <f t="shared" si="4"/>
        <v>281.88461538461524</v>
      </c>
      <c r="R12" s="27"/>
    </row>
    <row r="13" spans="1:18" ht="15.95" customHeight="1">
      <c r="A13" s="88" t="s">
        <v>152</v>
      </c>
      <c r="B13" s="88" t="s">
        <v>153</v>
      </c>
      <c r="C13" s="146" t="s">
        <v>23</v>
      </c>
      <c r="D13" s="146">
        <v>4</v>
      </c>
      <c r="E13" s="146" t="s">
        <v>57</v>
      </c>
      <c r="F13" s="147">
        <v>5852</v>
      </c>
      <c r="G13" s="145">
        <v>42278</v>
      </c>
      <c r="H13" s="144" t="s">
        <v>23</v>
      </c>
      <c r="I13" s="144">
        <v>5</v>
      </c>
      <c r="J13" s="146" t="s">
        <v>23</v>
      </c>
      <c r="K13" s="154">
        <v>6150</v>
      </c>
      <c r="L13" s="33">
        <v>0</v>
      </c>
      <c r="M13" s="33">
        <v>26</v>
      </c>
      <c r="N13" s="19">
        <f t="shared" si="1"/>
        <v>0</v>
      </c>
      <c r="O13" s="19">
        <f t="shared" si="2"/>
        <v>6150</v>
      </c>
      <c r="P13" s="19">
        <f t="shared" si="3"/>
        <v>6150</v>
      </c>
      <c r="Q13" s="49">
        <f t="shared" si="4"/>
        <v>298</v>
      </c>
      <c r="R13" s="27"/>
    </row>
    <row r="14" spans="1:18" ht="15.95" customHeight="1">
      <c r="A14" s="33" t="s">
        <v>154</v>
      </c>
      <c r="B14" s="88" t="s">
        <v>155</v>
      </c>
      <c r="C14" s="146" t="s">
        <v>60</v>
      </c>
      <c r="D14" s="146">
        <v>5</v>
      </c>
      <c r="E14" s="146" t="s">
        <v>23</v>
      </c>
      <c r="F14" s="147">
        <v>6458</v>
      </c>
      <c r="G14" s="145">
        <v>42589</v>
      </c>
      <c r="H14" s="144" t="s">
        <v>60</v>
      </c>
      <c r="I14" s="144">
        <v>6</v>
      </c>
      <c r="J14" s="146" t="s">
        <v>60</v>
      </c>
      <c r="K14" s="154">
        <v>6787</v>
      </c>
      <c r="L14" s="33">
        <v>4</v>
      </c>
      <c r="M14" s="33">
        <v>22</v>
      </c>
      <c r="N14" s="19">
        <f t="shared" si="1"/>
        <v>993.53846153846155</v>
      </c>
      <c r="O14" s="19">
        <f t="shared" si="2"/>
        <v>5742.8461538461543</v>
      </c>
      <c r="P14" s="19">
        <f t="shared" si="3"/>
        <v>6736.3846153846162</v>
      </c>
      <c r="Q14" s="49">
        <f t="shared" si="4"/>
        <v>278.38461538461615</v>
      </c>
      <c r="R14" s="27"/>
    </row>
    <row r="15" spans="1:18" ht="15.95" customHeight="1">
      <c r="A15" s="33" t="s">
        <v>154</v>
      </c>
      <c r="B15" s="88" t="s">
        <v>156</v>
      </c>
      <c r="C15" s="146" t="s">
        <v>60</v>
      </c>
      <c r="D15" s="146">
        <v>5</v>
      </c>
      <c r="E15" s="146" t="s">
        <v>23</v>
      </c>
      <c r="F15" s="147">
        <v>6458</v>
      </c>
      <c r="G15" s="145">
        <v>42589</v>
      </c>
      <c r="H15" s="144" t="s">
        <v>60</v>
      </c>
      <c r="I15" s="144">
        <v>6</v>
      </c>
      <c r="J15" s="146" t="s">
        <v>60</v>
      </c>
      <c r="K15" s="154">
        <v>6787</v>
      </c>
      <c r="L15" s="33">
        <v>4</v>
      </c>
      <c r="M15" s="33">
        <v>22</v>
      </c>
      <c r="N15" s="19">
        <f t="shared" si="1"/>
        <v>993.53846153846155</v>
      </c>
      <c r="O15" s="19">
        <f t="shared" si="2"/>
        <v>5742.8461538461543</v>
      </c>
      <c r="P15" s="19">
        <f t="shared" si="3"/>
        <v>6736.3846153846162</v>
      </c>
      <c r="Q15" s="49">
        <f t="shared" si="4"/>
        <v>278.38461538461615</v>
      </c>
      <c r="R15" s="27"/>
    </row>
    <row r="16" spans="1:18" ht="15.95" customHeight="1">
      <c r="A16" s="33" t="s">
        <v>49</v>
      </c>
      <c r="B16" s="88" t="s">
        <v>157</v>
      </c>
      <c r="C16" s="146" t="s">
        <v>54</v>
      </c>
      <c r="D16" s="146">
        <v>6</v>
      </c>
      <c r="E16" s="146" t="s">
        <v>54</v>
      </c>
      <c r="F16" s="147">
        <v>5857</v>
      </c>
      <c r="G16" s="145">
        <v>42545</v>
      </c>
      <c r="H16" s="144" t="s">
        <v>54</v>
      </c>
      <c r="I16" s="144">
        <v>7</v>
      </c>
      <c r="J16" s="146" t="s">
        <v>57</v>
      </c>
      <c r="K16" s="154">
        <v>6156</v>
      </c>
      <c r="L16" s="33">
        <v>7</v>
      </c>
      <c r="M16" s="33">
        <v>19</v>
      </c>
      <c r="N16" s="19">
        <f t="shared" si="1"/>
        <v>1576.8846153846155</v>
      </c>
      <c r="O16" s="19">
        <f t="shared" si="2"/>
        <v>4498.6153846153848</v>
      </c>
      <c r="P16" s="19">
        <f t="shared" si="3"/>
        <v>6075.5</v>
      </c>
      <c r="Q16" s="49">
        <f t="shared" si="4"/>
        <v>218.5</v>
      </c>
      <c r="R16" s="27"/>
    </row>
    <row r="17" spans="1:18" ht="15.95" customHeight="1">
      <c r="A17" s="33" t="s">
        <v>49</v>
      </c>
      <c r="B17" s="88" t="s">
        <v>158</v>
      </c>
      <c r="C17" s="146" t="s">
        <v>54</v>
      </c>
      <c r="D17" s="146">
        <v>2</v>
      </c>
      <c r="E17" s="146" t="s">
        <v>57</v>
      </c>
      <c r="F17" s="147">
        <v>5045</v>
      </c>
      <c r="G17" s="145"/>
      <c r="H17" s="144" t="s">
        <v>54</v>
      </c>
      <c r="I17" s="144">
        <v>3</v>
      </c>
      <c r="J17" s="146" t="s">
        <v>23</v>
      </c>
      <c r="K17" s="154">
        <v>5302</v>
      </c>
      <c r="L17" s="33">
        <v>0</v>
      </c>
      <c r="M17" s="33">
        <v>26</v>
      </c>
      <c r="N17" s="19">
        <f t="shared" si="1"/>
        <v>0</v>
      </c>
      <c r="O17" s="19">
        <f t="shared" si="2"/>
        <v>5302</v>
      </c>
      <c r="P17" s="19">
        <f t="shared" si="3"/>
        <v>5302</v>
      </c>
      <c r="Q17" s="49">
        <f t="shared" si="4"/>
        <v>257</v>
      </c>
      <c r="R17" s="27"/>
    </row>
    <row r="18" spans="1:18" ht="15.95" customHeight="1">
      <c r="A18" s="33" t="s">
        <v>159</v>
      </c>
      <c r="B18" s="88" t="s">
        <v>160</v>
      </c>
      <c r="C18" s="146" t="s">
        <v>23</v>
      </c>
      <c r="D18" s="146">
        <v>6</v>
      </c>
      <c r="E18" s="146" t="s">
        <v>54</v>
      </c>
      <c r="F18" s="147">
        <v>6274</v>
      </c>
      <c r="G18" s="145">
        <v>42552</v>
      </c>
      <c r="H18" s="144" t="s">
        <v>23</v>
      </c>
      <c r="I18" s="144">
        <v>7</v>
      </c>
      <c r="J18" s="146" t="s">
        <v>57</v>
      </c>
      <c r="K18" s="154">
        <v>6594</v>
      </c>
      <c r="L18" s="33">
        <v>6</v>
      </c>
      <c r="M18" s="33">
        <v>20</v>
      </c>
      <c r="N18" s="19">
        <f t="shared" si="1"/>
        <v>1447.8461538461538</v>
      </c>
      <c r="O18" s="19">
        <f t="shared" si="2"/>
        <v>5072.3076923076924</v>
      </c>
      <c r="P18" s="19">
        <f t="shared" si="3"/>
        <v>6520.1538461538457</v>
      </c>
      <c r="Q18" s="49">
        <f t="shared" si="4"/>
        <v>246.15384615384573</v>
      </c>
      <c r="R18" s="59"/>
    </row>
    <row r="19" spans="1:18" s="60" customFormat="1" ht="15.95" customHeight="1">
      <c r="A19" s="33" t="s">
        <v>161</v>
      </c>
      <c r="B19" s="88" t="s">
        <v>162</v>
      </c>
      <c r="C19" s="146" t="s">
        <v>57</v>
      </c>
      <c r="D19" s="146">
        <v>6</v>
      </c>
      <c r="E19" s="146" t="s">
        <v>54</v>
      </c>
      <c r="F19" s="147">
        <v>6033</v>
      </c>
      <c r="G19" s="145">
        <v>42552</v>
      </c>
      <c r="H19" s="155" t="s">
        <v>57</v>
      </c>
      <c r="I19" s="144">
        <v>7</v>
      </c>
      <c r="J19" s="146" t="s">
        <v>57</v>
      </c>
      <c r="K19" s="154">
        <v>6340</v>
      </c>
      <c r="L19" s="33">
        <v>6</v>
      </c>
      <c r="M19" s="33">
        <v>20</v>
      </c>
      <c r="N19" s="19">
        <f t="shared" si="1"/>
        <v>1392.2307692307693</v>
      </c>
      <c r="O19" s="19">
        <f t="shared" si="2"/>
        <v>4876.9230769230771</v>
      </c>
      <c r="P19" s="19">
        <f t="shared" si="3"/>
        <v>6269.1538461538466</v>
      </c>
      <c r="Q19" s="64">
        <f t="shared" si="4"/>
        <v>236.15384615384664</v>
      </c>
      <c r="R19" s="59"/>
    </row>
    <row r="20" spans="1:18" s="60" customFormat="1" ht="15.95" customHeight="1">
      <c r="A20" s="33" t="s">
        <v>161</v>
      </c>
      <c r="B20" s="148" t="s">
        <v>163</v>
      </c>
      <c r="C20" s="146" t="s">
        <v>57</v>
      </c>
      <c r="D20" s="146">
        <v>6</v>
      </c>
      <c r="E20" s="146" t="s">
        <v>54</v>
      </c>
      <c r="F20" s="147">
        <v>6033</v>
      </c>
      <c r="G20" s="145">
        <v>42552</v>
      </c>
      <c r="H20" s="155" t="s">
        <v>57</v>
      </c>
      <c r="I20" s="144">
        <v>7</v>
      </c>
      <c r="J20" s="146" t="s">
        <v>57</v>
      </c>
      <c r="K20" s="154">
        <v>6340</v>
      </c>
      <c r="L20" s="148">
        <v>6</v>
      </c>
      <c r="M20" s="148">
        <v>20</v>
      </c>
      <c r="N20" s="19">
        <f t="shared" si="1"/>
        <v>1392.2307692307693</v>
      </c>
      <c r="O20" s="19">
        <f t="shared" si="2"/>
        <v>4876.9230769230771</v>
      </c>
      <c r="P20" s="19">
        <f t="shared" si="3"/>
        <v>6269.1538461538466</v>
      </c>
      <c r="Q20" s="64">
        <f t="shared" si="4"/>
        <v>236.15384615384664</v>
      </c>
      <c r="R20" s="59"/>
    </row>
    <row r="21" spans="1:18" s="60" customFormat="1" ht="15.95" customHeight="1">
      <c r="A21" s="33" t="s">
        <v>161</v>
      </c>
      <c r="B21" s="88" t="s">
        <v>164</v>
      </c>
      <c r="C21" s="149" t="s">
        <v>57</v>
      </c>
      <c r="D21" s="149">
        <v>3</v>
      </c>
      <c r="E21" s="149" t="s">
        <v>23</v>
      </c>
      <c r="F21" s="150">
        <v>5461</v>
      </c>
      <c r="G21" s="151">
        <v>42353</v>
      </c>
      <c r="H21" s="156" t="s">
        <v>57</v>
      </c>
      <c r="I21" s="157">
        <v>4</v>
      </c>
      <c r="J21" s="157" t="s">
        <v>60</v>
      </c>
      <c r="K21" s="158">
        <v>5740</v>
      </c>
      <c r="L21" s="159">
        <v>6</v>
      </c>
      <c r="M21" s="159">
        <v>20</v>
      </c>
      <c r="N21" s="19">
        <f t="shared" si="1"/>
        <v>1260.2307692307693</v>
      </c>
      <c r="O21" s="19">
        <f t="shared" si="2"/>
        <v>4415.3846153846152</v>
      </c>
      <c r="P21" s="19">
        <f t="shared" si="3"/>
        <v>5675.6153846153848</v>
      </c>
      <c r="Q21" s="64">
        <f t="shared" si="4"/>
        <v>214.61538461538476</v>
      </c>
      <c r="R21" s="59"/>
    </row>
    <row r="22" spans="1:18" s="60" customFormat="1" ht="15.95" customHeight="1">
      <c r="A22" s="59"/>
      <c r="B22" s="59"/>
      <c r="C22" s="61"/>
      <c r="D22" s="61"/>
      <c r="E22" s="61"/>
      <c r="F22" s="62"/>
      <c r="G22" s="74"/>
      <c r="H22" s="48"/>
      <c r="I22" s="48"/>
      <c r="J22" s="48"/>
      <c r="K22" s="63"/>
      <c r="L22" s="48"/>
      <c r="M22" s="48"/>
      <c r="N22" s="19">
        <f t="shared" si="1"/>
        <v>0</v>
      </c>
      <c r="O22" s="19">
        <f t="shared" si="2"/>
        <v>0</v>
      </c>
      <c r="P22" s="19">
        <f t="shared" si="3"/>
        <v>0</v>
      </c>
      <c r="Q22" s="64">
        <f t="shared" si="4"/>
        <v>0</v>
      </c>
    </row>
    <row r="23" spans="1:18" ht="15.95" customHeight="1">
      <c r="A23" s="47"/>
      <c r="B23" s="47"/>
      <c r="F23" s="50">
        <f>SUM(F8:F22)</f>
        <v>142864</v>
      </c>
      <c r="G23" s="73"/>
      <c r="H23" s="16"/>
      <c r="I23" s="16"/>
      <c r="J23" s="16"/>
      <c r="K23" s="50">
        <f>SUM(K8:K22)</f>
        <v>146870</v>
      </c>
      <c r="L23" s="48"/>
      <c r="M23" s="48"/>
      <c r="N23" s="50">
        <f>SUM(N8:N22)</f>
        <v>22614.384615384613</v>
      </c>
      <c r="O23" s="50">
        <f>SUM(O8:O22)</f>
        <v>123352.73076923078</v>
      </c>
      <c r="P23" s="50">
        <f>SUM(P8:P22)</f>
        <v>145967.11538461538</v>
      </c>
      <c r="Q23" s="50">
        <f>SUM(Q8:Q22)</f>
        <v>3103.1153846153848</v>
      </c>
    </row>
    <row r="24" spans="1:18" ht="15.95" customHeight="1">
      <c r="A24" s="47"/>
      <c r="B24" s="47"/>
      <c r="F24" s="51"/>
      <c r="G24" s="73"/>
      <c r="H24" s="16"/>
      <c r="I24" s="16"/>
      <c r="J24" s="16"/>
      <c r="K24" s="19"/>
      <c r="L24" s="48"/>
      <c r="M24" s="48"/>
      <c r="N24" s="51"/>
      <c r="O24" s="51"/>
      <c r="P24" s="51"/>
      <c r="Q24" s="51"/>
    </row>
    <row r="25" spans="1:18" ht="15.95" customHeight="1">
      <c r="A25" s="88" t="s">
        <v>165</v>
      </c>
      <c r="B25" s="88" t="s">
        <v>158</v>
      </c>
      <c r="C25" s="146" t="s">
        <v>53</v>
      </c>
      <c r="D25" s="146">
        <v>15</v>
      </c>
      <c r="E25" s="146" t="s">
        <v>60</v>
      </c>
      <c r="F25" s="147">
        <v>35650</v>
      </c>
      <c r="G25" s="160">
        <v>42278</v>
      </c>
      <c r="H25" s="146" t="s">
        <v>53</v>
      </c>
      <c r="I25" s="157">
        <v>17</v>
      </c>
      <c r="J25" s="146" t="s">
        <v>54</v>
      </c>
      <c r="K25" s="154">
        <v>37469</v>
      </c>
      <c r="L25" s="33">
        <v>0</v>
      </c>
      <c r="M25">
        <v>26</v>
      </c>
      <c r="N25" s="19">
        <f t="shared" ref="N25:N27" si="5">SUM(L25*F25/26)</f>
        <v>0</v>
      </c>
      <c r="O25" s="19">
        <f t="shared" ref="O25:O31" si="6">SUM(M25*K25/26)</f>
        <v>37469</v>
      </c>
      <c r="P25" s="19">
        <f t="shared" si="0"/>
        <v>37469</v>
      </c>
      <c r="Q25" s="49">
        <f t="shared" si="4"/>
        <v>1819</v>
      </c>
    </row>
    <row r="26" spans="1:18" ht="15.95" customHeight="1">
      <c r="A26" s="33" t="s">
        <v>166</v>
      </c>
      <c r="B26" s="88" t="s">
        <v>167</v>
      </c>
      <c r="C26" s="146" t="s">
        <v>24</v>
      </c>
      <c r="D26" s="144">
        <v>7</v>
      </c>
      <c r="E26" s="144" t="s">
        <v>54</v>
      </c>
      <c r="F26" s="141">
        <v>18543</v>
      </c>
      <c r="G26" s="142">
        <v>42009</v>
      </c>
      <c r="H26" s="144" t="s">
        <v>24</v>
      </c>
      <c r="I26" s="155">
        <v>8</v>
      </c>
      <c r="J26" s="144" t="s">
        <v>57</v>
      </c>
      <c r="K26" s="164">
        <v>19488</v>
      </c>
      <c r="L26" s="33">
        <v>8</v>
      </c>
      <c r="M26" s="148">
        <v>18</v>
      </c>
      <c r="N26" s="19">
        <f t="shared" si="5"/>
        <v>5705.5384615384619</v>
      </c>
      <c r="O26" s="19">
        <f t="shared" si="6"/>
        <v>13491.692307692309</v>
      </c>
      <c r="P26" s="19">
        <f t="shared" si="0"/>
        <v>19197.23076923077</v>
      </c>
      <c r="Q26" s="49">
        <f t="shared" si="4"/>
        <v>654.23076923076951</v>
      </c>
    </row>
    <row r="27" spans="1:18" ht="15.95" customHeight="1">
      <c r="A27" s="88" t="s">
        <v>51</v>
      </c>
      <c r="B27" s="88" t="s">
        <v>168</v>
      </c>
      <c r="C27" s="146" t="s">
        <v>24</v>
      </c>
      <c r="D27" s="161">
        <v>15</v>
      </c>
      <c r="E27" s="146" t="s">
        <v>23</v>
      </c>
      <c r="F27" s="162">
        <v>26007</v>
      </c>
      <c r="G27" s="142">
        <v>42285</v>
      </c>
      <c r="H27" s="146" t="s">
        <v>24</v>
      </c>
      <c r="I27">
        <v>16</v>
      </c>
      <c r="J27" s="106" t="s">
        <v>60</v>
      </c>
      <c r="K27">
        <v>27334</v>
      </c>
      <c r="L27" s="33">
        <v>1</v>
      </c>
      <c r="M27" s="17">
        <v>25</v>
      </c>
      <c r="N27" s="19">
        <f t="shared" si="5"/>
        <v>1000.2692307692307</v>
      </c>
      <c r="O27" s="19">
        <f t="shared" si="6"/>
        <v>26282.692307692309</v>
      </c>
      <c r="P27" s="19">
        <f t="shared" si="0"/>
        <v>27282.961538461539</v>
      </c>
      <c r="Q27" s="49">
        <f t="shared" si="4"/>
        <v>1275.961538461539</v>
      </c>
    </row>
    <row r="28" spans="1:18" ht="15.95" customHeight="1">
      <c r="A28" s="33" t="s">
        <v>50</v>
      </c>
      <c r="B28" s="88" t="s">
        <v>169</v>
      </c>
      <c r="C28" s="146" t="s">
        <v>170</v>
      </c>
      <c r="D28" s="161">
        <v>13</v>
      </c>
      <c r="E28" s="146" t="s">
        <v>57</v>
      </c>
      <c r="F28" s="162">
        <v>18138</v>
      </c>
      <c r="G28" s="145">
        <v>42186</v>
      </c>
      <c r="H28" s="146" t="s">
        <v>170</v>
      </c>
      <c r="I28">
        <v>14</v>
      </c>
      <c r="J28" s="58" t="s">
        <v>23</v>
      </c>
      <c r="K28">
        <v>19064</v>
      </c>
      <c r="L28" s="33">
        <v>6</v>
      </c>
      <c r="M28">
        <v>20</v>
      </c>
      <c r="N28" s="19">
        <f>SUM(L28*F28/26)</f>
        <v>4185.6923076923076</v>
      </c>
      <c r="O28" s="19">
        <f t="shared" si="6"/>
        <v>14664.615384615385</v>
      </c>
      <c r="P28" s="19">
        <f t="shared" si="0"/>
        <v>18850.307692307691</v>
      </c>
      <c r="Q28" s="49">
        <f t="shared" si="4"/>
        <v>712.30769230769147</v>
      </c>
    </row>
    <row r="29" spans="1:18" ht="15.95" customHeight="1">
      <c r="A29" s="33" t="s">
        <v>52</v>
      </c>
      <c r="B29" s="88" t="s">
        <v>171</v>
      </c>
      <c r="C29" s="144" t="s">
        <v>24</v>
      </c>
      <c r="D29" s="144">
        <v>20</v>
      </c>
      <c r="E29" s="144" t="s">
        <v>60</v>
      </c>
      <c r="F29" s="163">
        <v>32051</v>
      </c>
      <c r="G29" s="142" t="s">
        <v>143</v>
      </c>
      <c r="H29" s="144" t="s">
        <v>24</v>
      </c>
      <c r="I29" s="155">
        <v>20</v>
      </c>
      <c r="J29" s="144" t="s">
        <v>60</v>
      </c>
      <c r="K29" s="164">
        <v>32051</v>
      </c>
      <c r="L29" s="33">
        <v>2</v>
      </c>
      <c r="M29">
        <v>24</v>
      </c>
      <c r="N29" s="19">
        <f t="shared" ref="N29:N36" si="7">SUM(L29*F29/26)</f>
        <v>2465.4615384615386</v>
      </c>
      <c r="O29" s="19">
        <f t="shared" si="6"/>
        <v>29585.538461538461</v>
      </c>
      <c r="P29" s="19">
        <f t="shared" si="0"/>
        <v>32051</v>
      </c>
      <c r="Q29" s="49">
        <f t="shared" si="4"/>
        <v>0</v>
      </c>
    </row>
    <row r="30" spans="1:18" ht="15.95" customHeight="1">
      <c r="A30" s="33" t="s">
        <v>172</v>
      </c>
      <c r="B30" s="88" t="s">
        <v>173</v>
      </c>
      <c r="C30" s="144" t="s">
        <v>59</v>
      </c>
      <c r="D30" s="144">
        <v>20</v>
      </c>
      <c r="E30" s="144" t="s">
        <v>60</v>
      </c>
      <c r="F30" s="141">
        <v>27871</v>
      </c>
      <c r="G30" s="142" t="s">
        <v>143</v>
      </c>
      <c r="H30" s="144" t="s">
        <v>59</v>
      </c>
      <c r="I30" s="155">
        <v>20</v>
      </c>
      <c r="J30" s="144" t="s">
        <v>60</v>
      </c>
      <c r="K30" s="164">
        <v>27871</v>
      </c>
      <c r="L30" s="33">
        <v>18</v>
      </c>
      <c r="M30">
        <v>8</v>
      </c>
      <c r="N30" s="19">
        <f t="shared" si="7"/>
        <v>19295.307692307691</v>
      </c>
      <c r="O30" s="19">
        <f t="shared" si="6"/>
        <v>8575.6923076923085</v>
      </c>
      <c r="P30" s="19">
        <f t="shared" si="0"/>
        <v>27871</v>
      </c>
      <c r="Q30" s="49">
        <f t="shared" si="4"/>
        <v>0</v>
      </c>
    </row>
    <row r="31" spans="1:18" ht="15.95" customHeight="1">
      <c r="A31" s="33" t="s">
        <v>172</v>
      </c>
      <c r="B31" s="88" t="s">
        <v>174</v>
      </c>
      <c r="C31" s="146" t="s">
        <v>170</v>
      </c>
      <c r="D31" s="161">
        <v>15</v>
      </c>
      <c r="E31" s="146" t="s">
        <v>57</v>
      </c>
      <c r="F31" s="162">
        <v>19641</v>
      </c>
      <c r="G31" s="145">
        <v>42299</v>
      </c>
      <c r="H31" s="146" t="s">
        <v>170</v>
      </c>
      <c r="I31" s="155">
        <v>16</v>
      </c>
      <c r="J31" s="144" t="s">
        <v>23</v>
      </c>
      <c r="K31" s="164">
        <v>20643</v>
      </c>
      <c r="L31" s="33">
        <v>1</v>
      </c>
      <c r="M31" s="17">
        <v>25</v>
      </c>
      <c r="N31" s="19">
        <f t="shared" si="7"/>
        <v>755.42307692307691</v>
      </c>
      <c r="O31" s="19">
        <f t="shared" si="6"/>
        <v>19849.038461538461</v>
      </c>
      <c r="P31" s="19">
        <f t="shared" si="0"/>
        <v>20604.461538461539</v>
      </c>
      <c r="Q31" s="49">
        <f t="shared" si="4"/>
        <v>963.46153846153902</v>
      </c>
    </row>
    <row r="32" spans="1:18" ht="15.95" customHeight="1">
      <c r="A32" s="52"/>
      <c r="B32" s="52"/>
      <c r="C32" s="16"/>
      <c r="D32" s="16"/>
      <c r="E32" s="16"/>
      <c r="F32" s="19"/>
      <c r="G32" s="73"/>
      <c r="H32" s="16"/>
      <c r="I32" s="16"/>
      <c r="J32" s="16"/>
      <c r="K32" s="19"/>
      <c r="L32" s="48"/>
      <c r="M32" s="48"/>
      <c r="N32" s="19">
        <f>SUM(L32*F32/26)</f>
        <v>0</v>
      </c>
      <c r="O32" s="19">
        <f>SUM(M32*K32/26)</f>
        <v>0</v>
      </c>
      <c r="P32" s="19">
        <f t="shared" si="0"/>
        <v>0</v>
      </c>
      <c r="Q32" s="49">
        <f>SUM(P32-F32)</f>
        <v>0</v>
      </c>
    </row>
    <row r="33" spans="1:17" ht="15.95" customHeight="1">
      <c r="A33" s="52"/>
      <c r="B33" s="52"/>
      <c r="C33" s="16"/>
      <c r="D33" s="16"/>
      <c r="E33" s="16"/>
      <c r="F33" s="19"/>
      <c r="G33" s="73"/>
      <c r="H33" s="16"/>
      <c r="I33" s="16"/>
      <c r="J33" s="16"/>
      <c r="K33" s="19"/>
      <c r="L33" s="48"/>
      <c r="M33" s="48"/>
      <c r="N33" s="19">
        <f>SUM(L33*F33/26)</f>
        <v>0</v>
      </c>
      <c r="O33" s="19">
        <f>SUM(M33*K33/26)</f>
        <v>0</v>
      </c>
      <c r="P33" s="19">
        <f t="shared" si="0"/>
        <v>0</v>
      </c>
      <c r="Q33" s="49">
        <f>SUM(P33-F33)</f>
        <v>0</v>
      </c>
    </row>
    <row r="34" spans="1:17" ht="15.95" customHeight="1">
      <c r="A34" s="53"/>
      <c r="B34" s="53"/>
      <c r="C34" s="16"/>
      <c r="D34" s="16"/>
      <c r="E34" s="16"/>
      <c r="F34" s="54">
        <f>SUM(F25:F33)</f>
        <v>177901</v>
      </c>
      <c r="G34" s="73"/>
      <c r="H34" s="16"/>
      <c r="I34" s="16"/>
      <c r="J34" s="16"/>
      <c r="K34" s="54">
        <f>SUM(K25:K33)</f>
        <v>183920</v>
      </c>
      <c r="L34" s="48"/>
      <c r="M34" s="48"/>
      <c r="N34" s="54">
        <f>SUM(N25:N33)</f>
        <v>33407.692307692305</v>
      </c>
      <c r="O34" s="54">
        <f>SUM(O25:O33)</f>
        <v>149918.26923076925</v>
      </c>
      <c r="P34" s="54">
        <f>SUM(P25:P33)</f>
        <v>183325.96153846153</v>
      </c>
      <c r="Q34" s="54">
        <f>SUM(Q25:Q33)</f>
        <v>5424.961538461539</v>
      </c>
    </row>
    <row r="35" spans="1:17" ht="15.95" customHeight="1">
      <c r="A35" s="53"/>
      <c r="B35" s="53"/>
      <c r="C35" s="16"/>
      <c r="D35" s="16"/>
      <c r="E35" s="16"/>
      <c r="F35" s="19"/>
      <c r="G35" s="73"/>
      <c r="H35" s="16"/>
      <c r="I35" s="16"/>
      <c r="J35" s="16"/>
      <c r="K35" s="19"/>
      <c r="L35" s="48"/>
      <c r="M35" s="48"/>
      <c r="N35" s="19"/>
      <c r="O35" s="19"/>
      <c r="P35" s="19"/>
      <c r="Q35" s="49"/>
    </row>
    <row r="36" spans="1:17" ht="15.95" customHeight="1">
      <c r="A36" s="60" t="s">
        <v>175</v>
      </c>
      <c r="B36" s="60" t="s">
        <v>176</v>
      </c>
      <c r="C36" s="146" t="s">
        <v>55</v>
      </c>
      <c r="D36" s="146">
        <v>20</v>
      </c>
      <c r="E36" s="146" t="s">
        <v>60</v>
      </c>
      <c r="F36" s="147">
        <v>17403</v>
      </c>
      <c r="G36" s="145" t="s">
        <v>143</v>
      </c>
      <c r="H36" s="146" t="s">
        <v>55</v>
      </c>
      <c r="I36" s="161">
        <v>20</v>
      </c>
      <c r="J36" s="146" t="s">
        <v>60</v>
      </c>
      <c r="K36" s="154">
        <v>17403</v>
      </c>
      <c r="L36" s="33">
        <v>0</v>
      </c>
      <c r="M36" s="17">
        <v>26</v>
      </c>
      <c r="N36" s="19">
        <f t="shared" si="7"/>
        <v>0</v>
      </c>
      <c r="O36" s="19">
        <f t="shared" ref="O36" si="8">SUM(M36*K36/26)</f>
        <v>17403</v>
      </c>
      <c r="P36" s="19">
        <f>SUM(N36:O36)</f>
        <v>17403</v>
      </c>
      <c r="Q36" s="49">
        <f t="shared" si="4"/>
        <v>0</v>
      </c>
    </row>
    <row r="37" spans="1:17" ht="15.95" customHeight="1">
      <c r="A37" s="33" t="s">
        <v>177</v>
      </c>
      <c r="B37" s="88" t="s">
        <v>178</v>
      </c>
      <c r="C37" s="146" t="s">
        <v>58</v>
      </c>
      <c r="D37" s="161">
        <v>10</v>
      </c>
      <c r="E37" s="146" t="s">
        <v>54</v>
      </c>
      <c r="F37" s="154">
        <v>8188</v>
      </c>
      <c r="G37" s="145">
        <v>42626</v>
      </c>
      <c r="H37" s="146" t="s">
        <v>58</v>
      </c>
      <c r="I37" s="161">
        <v>11</v>
      </c>
      <c r="J37" s="146" t="s">
        <v>57</v>
      </c>
      <c r="K37" s="154">
        <v>8606</v>
      </c>
      <c r="L37" s="33">
        <v>1</v>
      </c>
      <c r="M37">
        <v>25</v>
      </c>
      <c r="N37" s="19">
        <f>SUM(L37*F37/26)</f>
        <v>314.92307692307691</v>
      </c>
      <c r="O37" s="19">
        <f>SUM(M37*K37/26)</f>
        <v>8275</v>
      </c>
      <c r="P37" s="19">
        <f>SUM(N37:O37)</f>
        <v>8589.9230769230762</v>
      </c>
      <c r="Q37" s="49">
        <f t="shared" si="4"/>
        <v>401.92307692307622</v>
      </c>
    </row>
    <row r="38" spans="1:17" ht="15.95" customHeight="1">
      <c r="A38" s="59"/>
      <c r="B38" s="47"/>
      <c r="F38" s="46"/>
      <c r="G38" s="73"/>
      <c r="H38" s="16" t="s">
        <v>59</v>
      </c>
      <c r="I38" s="16"/>
      <c r="J38" s="16"/>
      <c r="K38" s="19"/>
      <c r="L38" s="48">
        <v>18</v>
      </c>
      <c r="M38" s="48">
        <v>8</v>
      </c>
      <c r="N38" s="19">
        <f>SUM(L38*F38/26)</f>
        <v>0</v>
      </c>
      <c r="O38" s="19">
        <f>SUM(M38*K38/26)</f>
        <v>0</v>
      </c>
      <c r="P38" s="19">
        <f>SUM(N38:O38)</f>
        <v>0</v>
      </c>
      <c r="Q38" s="49">
        <f t="shared" si="4"/>
        <v>0</v>
      </c>
    </row>
    <row r="39" spans="1:17" ht="15.95" customHeight="1">
      <c r="F39" s="55">
        <f>SUM(F36:F38)</f>
        <v>25591</v>
      </c>
      <c r="K39" s="55">
        <f>SUM(K36:K38)</f>
        <v>26009</v>
      </c>
      <c r="N39" s="55">
        <f>SUM(N36:N38)</f>
        <v>314.92307692307691</v>
      </c>
      <c r="O39" s="55">
        <f>SUM(O36:O38)</f>
        <v>25678</v>
      </c>
      <c r="P39" s="55">
        <f>SUM(P36:P38)</f>
        <v>25992.923076923078</v>
      </c>
      <c r="Q39" s="55">
        <f>SUM(Q36:Q38)</f>
        <v>401.92307692307622</v>
      </c>
    </row>
    <row r="40" spans="1:17" ht="15.95" customHeight="1" thickBot="1">
      <c r="F40" s="169">
        <f>SUM(F26+F35+F39)</f>
        <v>44134</v>
      </c>
      <c r="G40" s="145"/>
      <c r="H40" s="155"/>
      <c r="I40" s="161"/>
      <c r="J40" s="146"/>
      <c r="K40" s="154"/>
      <c r="L40" s="148"/>
      <c r="M40" s="148"/>
      <c r="N40" s="169">
        <f>N23+N34+N39</f>
        <v>56337</v>
      </c>
      <c r="O40" s="169">
        <f t="shared" ref="O40:Q40" si="9">O23+O34+O39</f>
        <v>298949</v>
      </c>
      <c r="P40" s="169">
        <f t="shared" si="9"/>
        <v>355285.99999999994</v>
      </c>
      <c r="Q40" s="169">
        <f t="shared" si="9"/>
        <v>8930</v>
      </c>
    </row>
    <row r="41" spans="1:17" ht="15.95" customHeight="1">
      <c r="A41" s="56" t="s">
        <v>61</v>
      </c>
      <c r="B41" s="18"/>
      <c r="C41" s="16"/>
      <c r="D41" s="16"/>
      <c r="E41" s="16"/>
      <c r="F41" s="12"/>
      <c r="G41" s="73"/>
      <c r="H41" s="16"/>
      <c r="I41" s="16"/>
      <c r="J41" s="16"/>
      <c r="K41" s="19"/>
      <c r="L41" s="48"/>
      <c r="M41" s="48"/>
      <c r="N41" s="12"/>
      <c r="O41" s="12"/>
      <c r="P41" s="12"/>
      <c r="Q41" s="12"/>
    </row>
    <row r="42" spans="1:17" ht="15.95" customHeight="1">
      <c r="A42" s="88" t="s">
        <v>179</v>
      </c>
      <c r="B42" s="165" t="s">
        <v>158</v>
      </c>
      <c r="C42" s="166" t="s">
        <v>55</v>
      </c>
      <c r="D42" s="166">
        <v>4</v>
      </c>
      <c r="E42" s="166" t="s">
        <v>54</v>
      </c>
      <c r="F42" s="167">
        <v>8935</v>
      </c>
      <c r="G42" s="145">
        <v>42278</v>
      </c>
      <c r="H42" s="166" t="s">
        <v>55</v>
      </c>
      <c r="I42" s="166">
        <v>5</v>
      </c>
      <c r="J42" s="166" t="s">
        <v>57</v>
      </c>
      <c r="K42" s="167">
        <v>9391</v>
      </c>
      <c r="L42" s="33">
        <v>0</v>
      </c>
      <c r="M42">
        <v>26</v>
      </c>
      <c r="N42" s="19">
        <f>SUM(L42*F42/26)</f>
        <v>0</v>
      </c>
      <c r="O42" s="19">
        <f>SUM(M42*K42/26)</f>
        <v>9391</v>
      </c>
      <c r="P42" s="19">
        <f>SUM(N42:O42)</f>
        <v>9391</v>
      </c>
      <c r="Q42" s="49">
        <f>SUM(P42-F42)</f>
        <v>456</v>
      </c>
    </row>
    <row r="43" spans="1:17" ht="15.95" customHeight="1">
      <c r="A43" s="33" t="s">
        <v>180</v>
      </c>
      <c r="B43" s="165" t="s">
        <v>158</v>
      </c>
      <c r="C43" s="166" t="s">
        <v>60</v>
      </c>
      <c r="D43" s="166">
        <v>3</v>
      </c>
      <c r="E43" s="166" t="s">
        <v>54</v>
      </c>
      <c r="F43" s="167">
        <v>5846</v>
      </c>
      <c r="G43" s="145">
        <v>42278</v>
      </c>
      <c r="H43" s="166" t="s">
        <v>60</v>
      </c>
      <c r="I43" s="166">
        <v>4</v>
      </c>
      <c r="J43" s="166" t="s">
        <v>57</v>
      </c>
      <c r="K43" s="167">
        <v>6144</v>
      </c>
      <c r="L43" s="33">
        <v>0</v>
      </c>
      <c r="M43">
        <v>26</v>
      </c>
      <c r="N43" s="19">
        <f>SUM(L43*F43/26)</f>
        <v>0</v>
      </c>
      <c r="O43" s="19">
        <f>SUM(M43*K43/26)</f>
        <v>6144</v>
      </c>
      <c r="P43" s="19">
        <f>SUM(N43:O43)</f>
        <v>6144</v>
      </c>
      <c r="Q43" s="49">
        <f>SUM(P43-F43)</f>
        <v>298</v>
      </c>
    </row>
    <row r="44" spans="1:17" ht="15.95" customHeight="1">
      <c r="A44" s="88" t="s">
        <v>181</v>
      </c>
      <c r="B44" s="88" t="s">
        <v>182</v>
      </c>
      <c r="C44" s="146" t="s">
        <v>55</v>
      </c>
      <c r="D44" s="146">
        <v>16</v>
      </c>
      <c r="E44" s="146" t="s">
        <v>54</v>
      </c>
      <c r="F44" s="147">
        <v>14405</v>
      </c>
      <c r="G44" s="145">
        <v>42278</v>
      </c>
      <c r="H44" s="146" t="s">
        <v>55</v>
      </c>
      <c r="I44" s="146">
        <v>17</v>
      </c>
      <c r="J44" s="146" t="s">
        <v>57</v>
      </c>
      <c r="K44" s="147">
        <v>15140</v>
      </c>
      <c r="L44" s="33">
        <v>0</v>
      </c>
      <c r="M44">
        <v>26</v>
      </c>
      <c r="N44" s="19">
        <f>SUM(L44*F44/26)</f>
        <v>0</v>
      </c>
      <c r="O44" s="19">
        <f>SUM(M44*K44/26)</f>
        <v>15140</v>
      </c>
      <c r="P44" s="19">
        <f>SUM(N44:O44)</f>
        <v>15140</v>
      </c>
      <c r="Q44" s="49">
        <f t="shared" si="4"/>
        <v>735</v>
      </c>
    </row>
    <row r="45" spans="1:17" ht="15.95" customHeight="1" thickBot="1">
      <c r="F45" s="168">
        <f>SUM(F42:F44)</f>
        <v>29186</v>
      </c>
      <c r="K45" s="168">
        <f>SUM(K42:K44)</f>
        <v>30675</v>
      </c>
      <c r="N45" s="168">
        <f t="shared" ref="N45:Q45" si="10">SUM(N42:N44)</f>
        <v>0</v>
      </c>
      <c r="O45" s="168">
        <f t="shared" si="10"/>
        <v>30675</v>
      </c>
      <c r="P45" s="168">
        <f t="shared" si="10"/>
        <v>30675</v>
      </c>
      <c r="Q45" s="168">
        <f t="shared" si="10"/>
        <v>1489</v>
      </c>
    </row>
    <row r="46" spans="1:17" ht="15.95" customHeight="1">
      <c r="N46"/>
      <c r="O46"/>
      <c r="P46"/>
      <c r="Q46"/>
    </row>
    <row r="47" spans="1:17" ht="15.95" customHeight="1" thickBot="1">
      <c r="A47" s="17" t="s">
        <v>82</v>
      </c>
      <c r="F47" s="37">
        <f>SUM(F23+F34+F39+F45)</f>
        <v>375542</v>
      </c>
      <c r="N47" s="37">
        <f>N40+N45</f>
        <v>56337</v>
      </c>
      <c r="O47" s="37">
        <f t="shared" ref="O47:Q47" si="11">O40+O45</f>
        <v>329624</v>
      </c>
      <c r="P47" s="170">
        <f t="shared" si="11"/>
        <v>385960.99999999994</v>
      </c>
      <c r="Q47" s="37">
        <f t="shared" si="11"/>
        <v>10419</v>
      </c>
    </row>
    <row r="48" spans="1:17" ht="13.5" thickTop="1"/>
  </sheetData>
  <mergeCells count="8">
    <mergeCell ref="N5:P5"/>
    <mergeCell ref="C6:E6"/>
    <mergeCell ref="H6:J6"/>
    <mergeCell ref="A7:B7"/>
    <mergeCell ref="C5:F5"/>
    <mergeCell ref="G5:G6"/>
    <mergeCell ref="H5:K5"/>
    <mergeCell ref="L5:M5"/>
  </mergeCells>
  <pageMargins left="0.25" right="0.25" top="0.75" bottom="0.5" header="0.3" footer="0.3"/>
  <pageSetup orientation="landscape" horizontalDpi="4294967295" verticalDpi="4294967295" r:id="rId1"/>
  <legacy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
  <sheetViews>
    <sheetView workbookViewId="0">
      <pane ySplit="2310" topLeftCell="A38" activePane="bottomLeft"/>
      <selection activeCell="A3" sqref="A3"/>
      <selection pane="bottomLeft" activeCell="M46" sqref="M46"/>
    </sheetView>
  </sheetViews>
  <sheetFormatPr defaultColWidth="8.85546875" defaultRowHeight="12.75"/>
  <cols>
    <col min="1" max="1" width="22.7109375" customWidth="1"/>
    <col min="2" max="2" width="13.85546875" customWidth="1"/>
    <col min="3" max="3" width="11.28515625" customWidth="1"/>
    <col min="4" max="4" width="1.7109375" customWidth="1"/>
    <col min="5" max="5" width="9.7109375" customWidth="1"/>
    <col min="6" max="8" width="7.7109375" customWidth="1"/>
    <col min="9" max="9" width="8.7109375" customWidth="1"/>
    <col min="10" max="10" width="9" bestFit="1" customWidth="1"/>
    <col min="11" max="11" width="10.85546875" customWidth="1"/>
    <col min="13" max="13" width="12" customWidth="1"/>
  </cols>
  <sheetData>
    <row r="1" spans="1:11" ht="15.95" customHeight="1">
      <c r="A1" s="1" t="s">
        <v>19</v>
      </c>
      <c r="E1" s="8"/>
      <c r="F1" s="8"/>
      <c r="G1" s="8"/>
    </row>
    <row r="2" spans="1:11" ht="15.95" customHeight="1">
      <c r="A2" s="1" t="s">
        <v>62</v>
      </c>
      <c r="E2" s="8"/>
      <c r="F2" s="8"/>
      <c r="G2" s="8"/>
      <c r="H2" s="2"/>
      <c r="I2" s="2"/>
    </row>
    <row r="3" spans="1:11" ht="15.95" customHeight="1">
      <c r="A3" s="1" t="s">
        <v>212</v>
      </c>
    </row>
    <row r="4" spans="1:11" ht="15.95" customHeight="1">
      <c r="A4" s="3" t="s">
        <v>215</v>
      </c>
      <c r="E4" s="11"/>
      <c r="F4" s="11"/>
      <c r="G4" s="11"/>
      <c r="H4" s="11"/>
      <c r="I4" s="11"/>
    </row>
    <row r="5" spans="1:11" ht="15.95" customHeight="1">
      <c r="A5" s="1"/>
      <c r="B5" s="1"/>
      <c r="C5" s="1"/>
      <c r="D5" s="1"/>
      <c r="E5" s="215" t="s">
        <v>36</v>
      </c>
      <c r="F5" s="211" t="s">
        <v>9</v>
      </c>
      <c r="G5" s="211"/>
      <c r="H5" s="211"/>
      <c r="I5" s="211"/>
    </row>
    <row r="6" spans="1:11" ht="24" customHeight="1">
      <c r="A6" s="2" t="s">
        <v>11</v>
      </c>
      <c r="B6" s="2" t="s">
        <v>12</v>
      </c>
      <c r="C6" s="2" t="s">
        <v>1</v>
      </c>
      <c r="D6" s="1"/>
      <c r="E6" s="215"/>
      <c r="F6" s="2" t="s">
        <v>14</v>
      </c>
      <c r="G6" s="2" t="s">
        <v>15</v>
      </c>
      <c r="H6" s="2" t="s">
        <v>16</v>
      </c>
      <c r="I6" s="2" t="s">
        <v>27</v>
      </c>
      <c r="J6" s="57" t="s">
        <v>5</v>
      </c>
      <c r="K6" s="57" t="s">
        <v>4</v>
      </c>
    </row>
    <row r="7" spans="1:11" ht="15" customHeight="1">
      <c r="A7" s="2" t="s">
        <v>63</v>
      </c>
      <c r="B7" s="2"/>
      <c r="C7" s="4"/>
      <c r="D7" s="5"/>
      <c r="E7" s="4"/>
      <c r="F7" s="4"/>
      <c r="G7" s="4"/>
      <c r="H7" s="4"/>
      <c r="I7" s="4"/>
      <c r="J7" s="10"/>
      <c r="K7" s="13"/>
    </row>
    <row r="8" spans="1:11" ht="15" customHeight="1">
      <c r="A8" t="s">
        <v>141</v>
      </c>
      <c r="B8" s="68" t="s">
        <v>142</v>
      </c>
      <c r="C8" s="4">
        <f>salaries!P8</f>
        <v>43500</v>
      </c>
      <c r="D8" s="5"/>
      <c r="E8" s="4">
        <v>2100</v>
      </c>
      <c r="F8" s="4">
        <v>1237</v>
      </c>
      <c r="G8" s="4">
        <f>SUM(C8*2*0.31/1000*26)</f>
        <v>701.22</v>
      </c>
      <c r="H8" s="4">
        <f>SUM(C8*3%)</f>
        <v>1305</v>
      </c>
      <c r="I8" s="4">
        <f>SUM(F8:H8)</f>
        <v>3243.2200000000003</v>
      </c>
      <c r="J8" s="10">
        <v>0</v>
      </c>
      <c r="K8" s="13">
        <f>SUM(C8+E8+I8+J8)</f>
        <v>48843.22</v>
      </c>
    </row>
    <row r="9" spans="1:11" ht="15" customHeight="1">
      <c r="A9" t="s">
        <v>144</v>
      </c>
      <c r="B9" s="68" t="s">
        <v>145</v>
      </c>
      <c r="C9" s="4">
        <f>salaries!P9</f>
        <v>15821</v>
      </c>
      <c r="D9" s="5"/>
      <c r="E9" s="4">
        <f>SUM(C9*0.075)</f>
        <v>1186.575</v>
      </c>
      <c r="F9" s="4">
        <v>507</v>
      </c>
      <c r="G9" s="4">
        <v>0</v>
      </c>
      <c r="H9" s="45">
        <f>SUM(C9*3%)</f>
        <v>474.63</v>
      </c>
      <c r="I9" s="4">
        <f>SUM(F9:H9)</f>
        <v>981.63</v>
      </c>
      <c r="J9" s="10">
        <v>0</v>
      </c>
      <c r="K9" s="13">
        <f>SUM(C9+E9+I9+J9)</f>
        <v>17989.205000000002</v>
      </c>
    </row>
    <row r="10" spans="1:11" ht="15" customHeight="1">
      <c r="A10" t="s">
        <v>146</v>
      </c>
      <c r="B10" s="68" t="s">
        <v>147</v>
      </c>
      <c r="C10" s="4">
        <f>salaries!P10</f>
        <v>12489.038461538461</v>
      </c>
      <c r="D10" s="5"/>
      <c r="E10" s="4">
        <f t="shared" ref="E10:E31" si="0">SUM(C10*0.075)</f>
        <v>936.67788461538453</v>
      </c>
      <c r="F10" s="4">
        <v>1117</v>
      </c>
      <c r="G10" s="4">
        <v>0</v>
      </c>
      <c r="H10" s="4">
        <f t="shared" ref="H10:H32" si="1">SUM(C10*3%)</f>
        <v>374.6711538461538</v>
      </c>
      <c r="I10" s="4">
        <f t="shared" ref="I10:I32" si="2">SUM(F10:H10)</f>
        <v>1491.6711538461539</v>
      </c>
      <c r="J10" s="10">
        <v>0</v>
      </c>
      <c r="K10" s="13">
        <f t="shared" ref="K10:K22" si="3">SUM(C10+E10+I10+J10)</f>
        <v>14917.387499999999</v>
      </c>
    </row>
    <row r="11" spans="1:11" ht="15" customHeight="1">
      <c r="A11" s="17" t="s">
        <v>148</v>
      </c>
      <c r="B11" s="88" t="s">
        <v>149</v>
      </c>
      <c r="C11" s="4">
        <f>salaries!P11</f>
        <v>11295.846153846152</v>
      </c>
      <c r="D11" s="5"/>
      <c r="E11" s="4">
        <f t="shared" si="0"/>
        <v>847.18846153846141</v>
      </c>
      <c r="F11" s="4">
        <v>0</v>
      </c>
      <c r="G11" s="4">
        <f t="shared" ref="G11" si="4">SUM(C11*2*0.31/1000*26)</f>
        <v>182.08903999999998</v>
      </c>
      <c r="H11" s="4">
        <f t="shared" si="1"/>
        <v>338.87538461538458</v>
      </c>
      <c r="I11" s="4">
        <f>SUM(F11:H11)</f>
        <v>520.96442461538459</v>
      </c>
      <c r="J11" s="10">
        <v>0</v>
      </c>
      <c r="K11" s="13">
        <f t="shared" si="3"/>
        <v>12663.999039999997</v>
      </c>
    </row>
    <row r="12" spans="1:11" ht="15" customHeight="1">
      <c r="A12" s="33" t="s">
        <v>150</v>
      </c>
      <c r="B12" s="88" t="s">
        <v>151</v>
      </c>
      <c r="C12" s="4">
        <f>salaries!P12</f>
        <v>7126.8846153846152</v>
      </c>
      <c r="D12" s="5"/>
      <c r="E12" s="4">
        <f t="shared" si="0"/>
        <v>534.51634615384614</v>
      </c>
      <c r="F12" s="4">
        <v>670</v>
      </c>
      <c r="G12" s="45">
        <f>SUM(C12*2*0.31/1000*26)</f>
        <v>114.88537999999998</v>
      </c>
      <c r="H12" s="45">
        <f t="shared" si="1"/>
        <v>213.80653846153845</v>
      </c>
      <c r="I12" s="4">
        <f t="shared" si="2"/>
        <v>998.69191846153842</v>
      </c>
      <c r="J12" s="10">
        <v>0</v>
      </c>
      <c r="K12" s="13">
        <f t="shared" si="3"/>
        <v>8660.0928800000002</v>
      </c>
    </row>
    <row r="13" spans="1:11" ht="15" customHeight="1">
      <c r="A13" s="88" t="s">
        <v>152</v>
      </c>
      <c r="B13" s="88" t="s">
        <v>153</v>
      </c>
      <c r="C13" s="4">
        <f>salaries!P13</f>
        <v>6150</v>
      </c>
      <c r="D13" s="5"/>
      <c r="E13" s="4">
        <f t="shared" si="0"/>
        <v>461.25</v>
      </c>
      <c r="F13" s="4">
        <v>507</v>
      </c>
      <c r="G13" s="45">
        <f>SUM(C13*2*0.31/1000*26)</f>
        <v>99.138000000000005</v>
      </c>
      <c r="H13" s="45">
        <f t="shared" si="1"/>
        <v>184.5</v>
      </c>
      <c r="I13" s="4">
        <f t="shared" si="2"/>
        <v>790.63800000000003</v>
      </c>
      <c r="J13" s="10">
        <v>0</v>
      </c>
      <c r="K13" s="13">
        <f t="shared" si="3"/>
        <v>7401.8879999999999</v>
      </c>
    </row>
    <row r="14" spans="1:11" ht="15" customHeight="1">
      <c r="A14" s="33" t="s">
        <v>154</v>
      </c>
      <c r="B14" s="88" t="s">
        <v>155</v>
      </c>
      <c r="C14" s="4">
        <f>salaries!P14</f>
        <v>6736.3846153846162</v>
      </c>
      <c r="D14" s="5"/>
      <c r="E14" s="4">
        <f t="shared" si="0"/>
        <v>505.22884615384618</v>
      </c>
      <c r="F14" s="4">
        <v>670</v>
      </c>
      <c r="G14" s="45">
        <f t="shared" ref="G14:G18" si="5">SUM(C14*2*0.31/1000*26)</f>
        <v>108.59052000000003</v>
      </c>
      <c r="H14" s="45">
        <f t="shared" si="1"/>
        <v>202.09153846153848</v>
      </c>
      <c r="I14" s="4">
        <f t="shared" si="2"/>
        <v>980.68205846153842</v>
      </c>
      <c r="J14" s="10">
        <v>0</v>
      </c>
      <c r="K14" s="13">
        <f t="shared" ref="K14" si="6">SUM(C14+E14+I14+J14)</f>
        <v>8222.2955200000015</v>
      </c>
    </row>
    <row r="15" spans="1:11" ht="15" customHeight="1">
      <c r="A15" s="33" t="s">
        <v>154</v>
      </c>
      <c r="B15" s="88" t="s">
        <v>156</v>
      </c>
      <c r="C15" s="4">
        <f>salaries!P15</f>
        <v>6736.3846153846162</v>
      </c>
      <c r="D15" s="5"/>
      <c r="E15" s="4">
        <f t="shared" si="0"/>
        <v>505.22884615384618</v>
      </c>
      <c r="F15" s="4">
        <v>447</v>
      </c>
      <c r="G15" s="45">
        <f t="shared" si="5"/>
        <v>108.59052000000003</v>
      </c>
      <c r="H15" s="45">
        <f t="shared" si="1"/>
        <v>202.09153846153848</v>
      </c>
      <c r="I15" s="4">
        <f t="shared" si="2"/>
        <v>757.68205846153842</v>
      </c>
      <c r="J15" s="10">
        <v>0</v>
      </c>
      <c r="K15" s="13">
        <f t="shared" si="3"/>
        <v>7999.2955200000015</v>
      </c>
    </row>
    <row r="16" spans="1:11" ht="15" customHeight="1">
      <c r="A16" s="33" t="s">
        <v>49</v>
      </c>
      <c r="B16" s="88" t="s">
        <v>157</v>
      </c>
      <c r="C16" s="4">
        <f>salaries!P16</f>
        <v>6075.5</v>
      </c>
      <c r="D16" s="5"/>
      <c r="E16" s="4">
        <f t="shared" si="0"/>
        <v>455.66249999999997</v>
      </c>
      <c r="F16" s="4">
        <v>447</v>
      </c>
      <c r="G16" s="45">
        <f t="shared" si="5"/>
        <v>97.937060000000002</v>
      </c>
      <c r="H16" s="45">
        <f t="shared" si="1"/>
        <v>182.26499999999999</v>
      </c>
      <c r="I16" s="4">
        <f t="shared" si="2"/>
        <v>727.20205999999996</v>
      </c>
      <c r="J16" s="10">
        <v>0</v>
      </c>
      <c r="K16" s="13">
        <f t="shared" si="3"/>
        <v>7258.36456</v>
      </c>
    </row>
    <row r="17" spans="1:11" ht="15" customHeight="1">
      <c r="A17" s="33" t="s">
        <v>49</v>
      </c>
      <c r="B17" s="88" t="s">
        <v>158</v>
      </c>
      <c r="C17" s="4">
        <f>salaries!P17</f>
        <v>5302</v>
      </c>
      <c r="D17" s="5"/>
      <c r="E17" s="4">
        <f t="shared" si="0"/>
        <v>397.65</v>
      </c>
      <c r="F17" s="4">
        <v>507</v>
      </c>
      <c r="G17" s="45">
        <f t="shared" si="5"/>
        <v>85.468239999999994</v>
      </c>
      <c r="H17" s="4">
        <f t="shared" si="1"/>
        <v>159.06</v>
      </c>
      <c r="I17" s="4">
        <f t="shared" si="2"/>
        <v>751.5282400000001</v>
      </c>
      <c r="J17" s="10">
        <v>0</v>
      </c>
      <c r="K17" s="13">
        <f t="shared" si="3"/>
        <v>6451.1782399999993</v>
      </c>
    </row>
    <row r="18" spans="1:11" ht="15" customHeight="1">
      <c r="A18" s="33" t="s">
        <v>159</v>
      </c>
      <c r="B18" s="88" t="s">
        <v>160</v>
      </c>
      <c r="C18" s="4">
        <f>salaries!P18</f>
        <v>6520.1538461538457</v>
      </c>
      <c r="D18" s="5"/>
      <c r="E18" s="4">
        <f t="shared" si="0"/>
        <v>489.01153846153841</v>
      </c>
      <c r="F18" s="4">
        <v>507</v>
      </c>
      <c r="G18" s="45">
        <f t="shared" si="5"/>
        <v>105.10487999999999</v>
      </c>
      <c r="H18" s="45">
        <f t="shared" si="1"/>
        <v>195.60461538461536</v>
      </c>
      <c r="I18" s="4">
        <f t="shared" si="2"/>
        <v>807.70949538461537</v>
      </c>
      <c r="J18" s="10">
        <v>0</v>
      </c>
      <c r="K18" s="13">
        <f t="shared" si="3"/>
        <v>7816.8748799999994</v>
      </c>
    </row>
    <row r="19" spans="1:11" ht="15" customHeight="1">
      <c r="A19" s="33" t="s">
        <v>161</v>
      </c>
      <c r="B19" s="88" t="s">
        <v>162</v>
      </c>
      <c r="C19" s="4">
        <f>salaries!P19</f>
        <v>6269.1538461538466</v>
      </c>
      <c r="D19" s="5"/>
      <c r="E19" s="4">
        <f>SUM(C19*0.075)</f>
        <v>470.18653846153848</v>
      </c>
      <c r="F19" s="4">
        <v>447</v>
      </c>
      <c r="G19" s="4">
        <f>SUM(C19*2*0.31/1000*26)</f>
        <v>101.05876000000002</v>
      </c>
      <c r="H19" s="4">
        <f>SUM(C19*3%)</f>
        <v>188.07461538461538</v>
      </c>
      <c r="I19" s="4">
        <f>SUM(F19:H19)</f>
        <v>736.13337538461542</v>
      </c>
      <c r="J19" s="10">
        <v>0</v>
      </c>
      <c r="K19" s="13">
        <f t="shared" si="3"/>
        <v>7475.4737600000008</v>
      </c>
    </row>
    <row r="20" spans="1:11" ht="15" customHeight="1">
      <c r="A20" s="33" t="s">
        <v>161</v>
      </c>
      <c r="B20" s="148" t="s">
        <v>163</v>
      </c>
      <c r="C20" s="4">
        <f>salaries!P20</f>
        <v>6269.1538461538466</v>
      </c>
      <c r="D20" s="5"/>
      <c r="E20" s="4">
        <f>SUM(C20*0.075)</f>
        <v>470.18653846153848</v>
      </c>
      <c r="F20" s="4">
        <v>447</v>
      </c>
      <c r="G20" s="4">
        <f>SUM(C20*2*0.31/1000*26)</f>
        <v>101.05876000000002</v>
      </c>
      <c r="H20" s="4">
        <f>SUM(C20*3%)</f>
        <v>188.07461538461538</v>
      </c>
      <c r="I20" s="4">
        <f>SUM(F20:H20)</f>
        <v>736.13337538461542</v>
      </c>
      <c r="J20" s="10">
        <v>0</v>
      </c>
      <c r="K20" s="13">
        <f t="shared" si="3"/>
        <v>7475.4737600000008</v>
      </c>
    </row>
    <row r="21" spans="1:11" ht="15" customHeight="1">
      <c r="A21" s="33" t="s">
        <v>161</v>
      </c>
      <c r="B21" s="88" t="s">
        <v>164</v>
      </c>
      <c r="C21" s="4">
        <f>salaries!P21</f>
        <v>5675.6153846153848</v>
      </c>
      <c r="D21" s="5"/>
      <c r="E21" s="4">
        <f>SUM(C21*0.075)</f>
        <v>425.67115384615386</v>
      </c>
      <c r="F21" s="4">
        <v>447</v>
      </c>
      <c r="G21" s="4">
        <f>SUM(C21*2*0.31/1000*26)</f>
        <v>91.490920000000017</v>
      </c>
      <c r="H21" s="4">
        <f>SUM(C21*3%)</f>
        <v>170.26846153846154</v>
      </c>
      <c r="I21" s="4">
        <f>SUM(F21:H21)</f>
        <v>708.75938153846153</v>
      </c>
      <c r="J21" s="10">
        <v>0</v>
      </c>
      <c r="K21" s="13">
        <f t="shared" si="3"/>
        <v>6810.0459200000005</v>
      </c>
    </row>
    <row r="22" spans="1:11" ht="15" customHeight="1">
      <c r="A22" s="27"/>
      <c r="B22" s="59"/>
      <c r="C22" s="4">
        <f>salaries!P22</f>
        <v>0</v>
      </c>
      <c r="D22" s="5"/>
      <c r="E22" s="4">
        <f>SUM(C22*0.075)</f>
        <v>0</v>
      </c>
      <c r="F22" s="4">
        <v>0</v>
      </c>
      <c r="G22" s="4">
        <f>SUM(C22*2*0.31/1000*26)</f>
        <v>0</v>
      </c>
      <c r="H22" s="4">
        <f>SUM(C22*3%)</f>
        <v>0</v>
      </c>
      <c r="I22" s="4">
        <f>SUM(F22:H22)</f>
        <v>0</v>
      </c>
      <c r="J22" s="10">
        <v>0</v>
      </c>
      <c r="K22" s="13">
        <f t="shared" si="3"/>
        <v>0</v>
      </c>
    </row>
    <row r="23" spans="1:11" s="1" customFormat="1" ht="15" customHeight="1">
      <c r="A23" s="65"/>
      <c r="B23" s="65"/>
      <c r="C23" s="66">
        <f>SUM(C8:C22)</f>
        <v>145967.11538461538</v>
      </c>
      <c r="E23" s="66">
        <f t="shared" ref="E23:K23" si="7">SUM(E8:E22)</f>
        <v>9785.0336538461524</v>
      </c>
      <c r="F23" s="66">
        <f>SUM(F8:F22)</f>
        <v>7957</v>
      </c>
      <c r="G23" s="66">
        <f t="shared" si="7"/>
        <v>1896.6320800000001</v>
      </c>
      <c r="H23" s="66">
        <f t="shared" si="7"/>
        <v>4379.0134615384613</v>
      </c>
      <c r="I23" s="66">
        <f>SUM(I8:I22)</f>
        <v>14232.645541538461</v>
      </c>
      <c r="J23" s="66">
        <f t="shared" si="7"/>
        <v>0</v>
      </c>
      <c r="K23" s="66">
        <f t="shared" si="7"/>
        <v>169984.79457999999</v>
      </c>
    </row>
    <row r="24" spans="1:11" ht="15" customHeight="1">
      <c r="A24" s="27"/>
      <c r="B24" s="27"/>
      <c r="C24" s="4"/>
      <c r="D24" s="5"/>
      <c r="E24" s="4"/>
      <c r="F24" s="4"/>
      <c r="G24" s="4"/>
      <c r="H24" s="4"/>
      <c r="I24" s="4"/>
      <c r="J24" s="10"/>
      <c r="K24" s="13"/>
    </row>
    <row r="25" spans="1:11" ht="15" customHeight="1">
      <c r="C25" s="4"/>
      <c r="D25" s="5"/>
      <c r="E25" s="4"/>
      <c r="F25" s="4"/>
      <c r="G25" s="4"/>
      <c r="H25" s="4"/>
      <c r="I25" s="4"/>
      <c r="J25" s="10"/>
      <c r="K25" s="13"/>
    </row>
    <row r="26" spans="1:11" ht="15" customHeight="1">
      <c r="A26" s="88" t="s">
        <v>165</v>
      </c>
      <c r="B26" s="88" t="s">
        <v>158</v>
      </c>
      <c r="C26" s="4">
        <f>salaries!P25</f>
        <v>37469</v>
      </c>
      <c r="D26" s="5"/>
      <c r="E26" s="4">
        <f t="shared" si="0"/>
        <v>2810.1749999999997</v>
      </c>
      <c r="F26" s="4">
        <v>1013</v>
      </c>
      <c r="G26" s="4">
        <f>SUM(C26*2*0.31/1000*26)</f>
        <v>604.00027999999998</v>
      </c>
      <c r="H26" s="45">
        <f t="shared" si="1"/>
        <v>1124.07</v>
      </c>
      <c r="I26" s="4">
        <f t="shared" si="2"/>
        <v>2741.0702799999999</v>
      </c>
      <c r="J26" s="10">
        <v>7200</v>
      </c>
      <c r="K26" s="13">
        <f t="shared" ref="K26:K34" si="8">SUM(C26+E26+I26+J26)</f>
        <v>50220.245280000003</v>
      </c>
    </row>
    <row r="27" spans="1:11" ht="15" customHeight="1">
      <c r="A27" s="33" t="s">
        <v>166</v>
      </c>
      <c r="B27" s="88" t="s">
        <v>167</v>
      </c>
      <c r="C27" s="4">
        <f>salaries!P26</f>
        <v>19197.23076923077</v>
      </c>
      <c r="D27" s="5"/>
      <c r="E27" s="4">
        <f t="shared" si="0"/>
        <v>1439.7923076923078</v>
      </c>
      <c r="F27" s="4">
        <v>1520</v>
      </c>
      <c r="G27" s="4">
        <f>SUM(C27*2*0.31/1000*26)</f>
        <v>309.45936</v>
      </c>
      <c r="H27" s="45">
        <f t="shared" si="1"/>
        <v>575.91692307692301</v>
      </c>
      <c r="I27" s="4">
        <f t="shared" si="2"/>
        <v>2405.3762830769228</v>
      </c>
      <c r="J27" s="10">
        <v>0</v>
      </c>
      <c r="K27" s="13">
        <f t="shared" si="8"/>
        <v>23042.399359999999</v>
      </c>
    </row>
    <row r="28" spans="1:11" ht="15" customHeight="1">
      <c r="A28" s="88" t="s">
        <v>51</v>
      </c>
      <c r="B28" s="88" t="s">
        <v>168</v>
      </c>
      <c r="C28" s="4">
        <f>salaries!P27</f>
        <v>27282.961538461539</v>
      </c>
      <c r="D28" s="5"/>
      <c r="E28" s="4">
        <f t="shared" si="0"/>
        <v>2046.2221153846153</v>
      </c>
      <c r="F28" s="4">
        <v>1520</v>
      </c>
      <c r="G28" s="45">
        <f t="shared" ref="G28:G34" si="9">SUM(C28*2*0.31/1000*26)</f>
        <v>439.80133999999993</v>
      </c>
      <c r="H28" s="45">
        <f t="shared" si="1"/>
        <v>818.48884615384611</v>
      </c>
      <c r="I28" s="4">
        <f t="shared" si="2"/>
        <v>2778.2901861538462</v>
      </c>
      <c r="J28" s="10">
        <v>0</v>
      </c>
      <c r="K28" s="13">
        <f t="shared" si="8"/>
        <v>32107.473839999999</v>
      </c>
    </row>
    <row r="29" spans="1:11" ht="15" customHeight="1">
      <c r="A29" s="33" t="s">
        <v>50</v>
      </c>
      <c r="B29" s="88" t="s">
        <v>169</v>
      </c>
      <c r="C29" s="4">
        <f>salaries!P28</f>
        <v>18850.307692307691</v>
      </c>
      <c r="D29" s="5"/>
      <c r="E29" s="4">
        <v>2100</v>
      </c>
      <c r="F29" s="4">
        <v>1520</v>
      </c>
      <c r="G29" s="4">
        <f t="shared" si="9"/>
        <v>303.86696000000001</v>
      </c>
      <c r="H29" s="4">
        <f t="shared" si="1"/>
        <v>565.50923076923073</v>
      </c>
      <c r="I29" s="4">
        <f t="shared" si="2"/>
        <v>2389.3761907692306</v>
      </c>
      <c r="J29" s="10">
        <v>0</v>
      </c>
      <c r="K29" s="13">
        <f t="shared" si="8"/>
        <v>23339.683883076923</v>
      </c>
    </row>
    <row r="30" spans="1:11" ht="15" customHeight="1">
      <c r="A30" s="33" t="s">
        <v>52</v>
      </c>
      <c r="B30" s="88" t="s">
        <v>171</v>
      </c>
      <c r="C30" s="4">
        <f>salaries!P29</f>
        <v>32051</v>
      </c>
      <c r="D30" s="5"/>
      <c r="E30" s="4">
        <f t="shared" si="0"/>
        <v>2403.8249999999998</v>
      </c>
      <c r="F30" s="4">
        <v>1520</v>
      </c>
      <c r="G30" s="4">
        <f t="shared" si="9"/>
        <v>516.66211999999996</v>
      </c>
      <c r="H30" s="4">
        <f t="shared" si="1"/>
        <v>961.53</v>
      </c>
      <c r="I30" s="4">
        <f t="shared" si="2"/>
        <v>2998.1921199999997</v>
      </c>
      <c r="J30" s="10">
        <v>0</v>
      </c>
      <c r="K30" s="13">
        <f t="shared" si="8"/>
        <v>37453.017119999997</v>
      </c>
    </row>
    <row r="31" spans="1:11" ht="15" customHeight="1">
      <c r="A31" s="33" t="s">
        <v>172</v>
      </c>
      <c r="B31" s="88" t="s">
        <v>173</v>
      </c>
      <c r="C31" s="4">
        <f>salaries!P30</f>
        <v>27871</v>
      </c>
      <c r="D31" s="5"/>
      <c r="E31" s="4">
        <f t="shared" si="0"/>
        <v>2090.3249999999998</v>
      </c>
      <c r="F31" s="4">
        <v>223</v>
      </c>
      <c r="G31" s="4">
        <f t="shared" si="9"/>
        <v>449.28052000000002</v>
      </c>
      <c r="H31" s="4">
        <f t="shared" si="1"/>
        <v>836.13</v>
      </c>
      <c r="I31" s="4">
        <f t="shared" si="2"/>
        <v>1508.4105199999999</v>
      </c>
      <c r="J31" s="10">
        <v>0</v>
      </c>
      <c r="K31" s="13">
        <f t="shared" si="8"/>
        <v>31469.735520000002</v>
      </c>
    </row>
    <row r="32" spans="1:11" ht="15" customHeight="1">
      <c r="A32" s="33" t="s">
        <v>172</v>
      </c>
      <c r="B32" s="88" t="s">
        <v>174</v>
      </c>
      <c r="C32" s="4">
        <f>salaries!P31</f>
        <v>20604.461538461539</v>
      </c>
      <c r="D32" s="5"/>
      <c r="E32" s="4">
        <v>2100</v>
      </c>
      <c r="F32" s="4">
        <v>223</v>
      </c>
      <c r="G32" s="4">
        <f t="shared" si="9"/>
        <v>332.14392000000004</v>
      </c>
      <c r="H32" s="4">
        <f t="shared" si="1"/>
        <v>618.13384615384609</v>
      </c>
      <c r="I32" s="4">
        <f t="shared" si="2"/>
        <v>1173.2777661538462</v>
      </c>
      <c r="J32" s="10">
        <v>0</v>
      </c>
      <c r="K32" s="13">
        <f t="shared" si="8"/>
        <v>23877.739304615385</v>
      </c>
    </row>
    <row r="33" spans="1:13" ht="15" customHeight="1">
      <c r="A33" s="29"/>
      <c r="B33" s="29"/>
      <c r="C33" s="4">
        <f>salaries!P32</f>
        <v>0</v>
      </c>
      <c r="D33" s="5"/>
      <c r="E33" s="4">
        <f>SUM(C33*0.075)</f>
        <v>0</v>
      </c>
      <c r="F33" s="4"/>
      <c r="G33" s="45">
        <f t="shared" si="9"/>
        <v>0</v>
      </c>
      <c r="H33" s="45">
        <f>SUM(C33*3%)</f>
        <v>0</v>
      </c>
      <c r="I33" s="4">
        <f>SUM(F33:H33)</f>
        <v>0</v>
      </c>
      <c r="J33" s="10"/>
      <c r="K33" s="13">
        <f t="shared" si="8"/>
        <v>0</v>
      </c>
      <c r="L33" s="13"/>
    </row>
    <row r="34" spans="1:13" ht="15" customHeight="1">
      <c r="A34" s="28"/>
      <c r="B34" s="28"/>
      <c r="C34" s="4">
        <f>salaries!P33</f>
        <v>0</v>
      </c>
      <c r="D34" s="5"/>
      <c r="E34" s="4">
        <f>SUM(C34*0.075)</f>
        <v>0</v>
      </c>
      <c r="F34" s="4"/>
      <c r="G34" s="45">
        <f t="shared" si="9"/>
        <v>0</v>
      </c>
      <c r="H34" s="45">
        <f>SUM(C34*3%)</f>
        <v>0</v>
      </c>
      <c r="I34" s="4">
        <f>SUM(F34:H34)</f>
        <v>0</v>
      </c>
      <c r="J34" s="10"/>
      <c r="K34" s="13">
        <f t="shared" si="8"/>
        <v>0</v>
      </c>
    </row>
    <row r="35" spans="1:13" s="1" customFormat="1" ht="15" customHeight="1">
      <c r="A35" s="67"/>
      <c r="B35" s="67"/>
      <c r="C35" s="66">
        <f>SUM(C26:C34)</f>
        <v>183325.96153846153</v>
      </c>
      <c r="E35" s="66">
        <f t="shared" ref="E35:K35" si="10">SUM(E26:E34)</f>
        <v>14990.339423076923</v>
      </c>
      <c r="F35" s="66">
        <f t="shared" si="10"/>
        <v>7539</v>
      </c>
      <c r="G35" s="66">
        <f t="shared" si="10"/>
        <v>2955.2145000000005</v>
      </c>
      <c r="H35" s="66">
        <f t="shared" si="10"/>
        <v>5499.7788461538457</v>
      </c>
      <c r="I35" s="66">
        <f t="shared" si="10"/>
        <v>15993.993346153844</v>
      </c>
      <c r="J35" s="66">
        <f t="shared" si="10"/>
        <v>7200</v>
      </c>
      <c r="K35" s="66">
        <f t="shared" si="10"/>
        <v>221510.2943076923</v>
      </c>
    </row>
    <row r="36" spans="1:13" ht="15" customHeight="1">
      <c r="A36" s="28"/>
      <c r="B36" s="28"/>
      <c r="C36" s="4"/>
      <c r="D36" s="5"/>
      <c r="E36" s="4"/>
      <c r="F36" s="4"/>
      <c r="G36" s="4"/>
      <c r="H36" s="4"/>
      <c r="I36" s="4"/>
      <c r="J36" s="10"/>
      <c r="K36" s="13"/>
    </row>
    <row r="37" spans="1:13" ht="15" customHeight="1">
      <c r="A37" s="28"/>
      <c r="B37" s="28"/>
      <c r="C37" s="4"/>
      <c r="D37" s="5"/>
      <c r="E37" s="4"/>
      <c r="F37" s="4"/>
      <c r="G37" s="4"/>
      <c r="H37" s="4"/>
      <c r="I37" s="4"/>
      <c r="J37" s="10"/>
      <c r="K37" s="13"/>
    </row>
    <row r="38" spans="1:13" ht="15" customHeight="1">
      <c r="A38" s="60" t="s">
        <v>175</v>
      </c>
      <c r="B38" s="60" t="s">
        <v>176</v>
      </c>
      <c r="C38" s="4">
        <f>salaries!P36</f>
        <v>17403</v>
      </c>
      <c r="D38" s="5"/>
      <c r="E38" s="4">
        <f>SUM(C38*0.075)</f>
        <v>1305.2249999999999</v>
      </c>
      <c r="F38" s="4">
        <v>507</v>
      </c>
      <c r="G38" s="4">
        <f t="shared" ref="G38" si="11">SUM(C38*2*0.31/1000*26)</f>
        <v>280.53636</v>
      </c>
      <c r="H38" s="4">
        <f>SUM(C38*3%)</f>
        <v>522.09</v>
      </c>
      <c r="I38" s="4">
        <f>SUM(F38:H38)</f>
        <v>1309.6263600000002</v>
      </c>
      <c r="J38" s="10">
        <v>0</v>
      </c>
      <c r="K38" s="13">
        <f>SUM(C38+E38+I38+J38)</f>
        <v>20017.851360000001</v>
      </c>
    </row>
    <row r="39" spans="1:13" ht="15" customHeight="1">
      <c r="A39" s="33" t="s">
        <v>177</v>
      </c>
      <c r="B39" s="88" t="s">
        <v>178</v>
      </c>
      <c r="C39" s="4">
        <f>salaries!P37</f>
        <v>8589.9230769230762</v>
      </c>
      <c r="D39" s="5"/>
      <c r="E39" s="4">
        <f>SUM(C39*0.075)</f>
        <v>644.24423076923074</v>
      </c>
      <c r="F39" s="4">
        <v>1117</v>
      </c>
      <c r="G39" s="4">
        <v>0</v>
      </c>
      <c r="H39" s="4">
        <f>SUM(C39*3%)</f>
        <v>257.69769230769225</v>
      </c>
      <c r="I39" s="4">
        <f>SUM(F39:H39)</f>
        <v>1374.6976923076923</v>
      </c>
      <c r="J39" s="10">
        <v>0</v>
      </c>
      <c r="K39" s="13">
        <f>SUM(C39+E39+I39+J39)</f>
        <v>10608.865</v>
      </c>
    </row>
    <row r="40" spans="1:13" ht="15" customHeight="1">
      <c r="A40" s="27"/>
      <c r="B40" s="27"/>
      <c r="C40" s="4">
        <f>salaries!P38</f>
        <v>0</v>
      </c>
      <c r="D40" s="6"/>
      <c r="E40" s="4">
        <f>SUM(C40*0.075)</f>
        <v>0</v>
      </c>
      <c r="F40" s="4"/>
      <c r="G40" s="4">
        <f>SUM(C40*2*0.31/1000*26)</f>
        <v>0</v>
      </c>
      <c r="H40" s="4">
        <f>SUM(C40*3%)</f>
        <v>0</v>
      </c>
      <c r="I40" s="4">
        <f>SUM(F40:H40)</f>
        <v>0</v>
      </c>
      <c r="J40" s="15">
        <v>0</v>
      </c>
      <c r="K40" s="35">
        <f>SUM(C40+E40+I40+J40)</f>
        <v>0</v>
      </c>
    </row>
    <row r="41" spans="1:13" ht="15" customHeight="1">
      <c r="C41" s="66">
        <f>SUM(C38:C40)</f>
        <v>25992.923076923078</v>
      </c>
      <c r="D41" s="100"/>
      <c r="E41" s="32">
        <f t="shared" ref="E41:K41" si="12">SUM(E38:E40)</f>
        <v>1949.4692307692308</v>
      </c>
      <c r="F41" s="32">
        <f t="shared" si="12"/>
        <v>1624</v>
      </c>
      <c r="G41" s="32">
        <f t="shared" si="12"/>
        <v>280.53636</v>
      </c>
      <c r="H41" s="32">
        <f t="shared" si="12"/>
        <v>779.78769230769228</v>
      </c>
      <c r="I41" s="32">
        <f t="shared" si="12"/>
        <v>2684.3240523076925</v>
      </c>
      <c r="J41" s="32">
        <f t="shared" si="12"/>
        <v>0</v>
      </c>
      <c r="K41" s="32">
        <f t="shared" si="12"/>
        <v>30626.716359999999</v>
      </c>
    </row>
    <row r="42" spans="1:13" ht="15" customHeight="1">
      <c r="A42" s="34" t="s">
        <v>61</v>
      </c>
      <c r="B42" s="6"/>
      <c r="C42" s="4"/>
      <c r="D42" s="5"/>
      <c r="E42" s="4"/>
      <c r="F42" s="4"/>
      <c r="G42" s="4"/>
      <c r="H42" s="4"/>
      <c r="I42" s="4"/>
      <c r="J42" s="10"/>
      <c r="K42" s="13"/>
    </row>
    <row r="43" spans="1:13" ht="15" customHeight="1">
      <c r="A43" s="88" t="s">
        <v>179</v>
      </c>
      <c r="B43" s="165" t="s">
        <v>158</v>
      </c>
      <c r="C43" s="4">
        <f>salaries!P42</f>
        <v>9391</v>
      </c>
      <c r="D43" s="5"/>
      <c r="E43" s="4">
        <f>SUM(C43*0.075)</f>
        <v>704.32499999999993</v>
      </c>
      <c r="F43" s="4">
        <v>0</v>
      </c>
      <c r="G43" s="4">
        <f>SUM(C43*2*0.31/1000*26)</f>
        <v>151.38292000000001</v>
      </c>
      <c r="H43" s="4">
        <f>SUM(C43*3%)</f>
        <v>281.72999999999996</v>
      </c>
      <c r="I43" s="4">
        <f>SUM(F43:H43)</f>
        <v>433.11291999999997</v>
      </c>
      <c r="J43" s="10">
        <v>0</v>
      </c>
      <c r="K43" s="13">
        <f>SUM(C43+E43+I43+J43)</f>
        <v>10528.43792</v>
      </c>
    </row>
    <row r="44" spans="1:13" ht="15" customHeight="1">
      <c r="A44" s="33" t="s">
        <v>180</v>
      </c>
      <c r="B44" s="165" t="s">
        <v>158</v>
      </c>
      <c r="C44" s="4">
        <f>salaries!P43</f>
        <v>6144</v>
      </c>
      <c r="D44" s="5"/>
      <c r="E44" s="4">
        <f>SUM(C44*0.075)</f>
        <v>460.79999999999995</v>
      </c>
      <c r="F44" s="4">
        <v>0</v>
      </c>
      <c r="G44" s="4">
        <f>SUM(C44*2*0.31/1000*26)</f>
        <v>99.04128</v>
      </c>
      <c r="H44" s="4">
        <f>SUM(C44*3%)</f>
        <v>184.32</v>
      </c>
      <c r="I44" s="4">
        <f>SUM(F44:H44)</f>
        <v>283.36127999999997</v>
      </c>
      <c r="J44" s="10">
        <v>0</v>
      </c>
      <c r="K44" s="13">
        <f>SUM(C44+E44+I44+J44)</f>
        <v>6888.1612800000003</v>
      </c>
    </row>
    <row r="45" spans="1:13" ht="15" customHeight="1">
      <c r="A45" s="88" t="s">
        <v>181</v>
      </c>
      <c r="B45" s="88" t="s">
        <v>182</v>
      </c>
      <c r="C45" s="4">
        <f>salaries!P44</f>
        <v>15140</v>
      </c>
      <c r="D45" s="5"/>
      <c r="E45" s="4">
        <f>SUM(C45*0.075)</f>
        <v>1135.5</v>
      </c>
      <c r="F45" s="4">
        <v>0</v>
      </c>
      <c r="G45" s="4">
        <f>SUM(C45*2*0.31/1000*26)</f>
        <v>244.05679999999998</v>
      </c>
      <c r="H45" s="4">
        <f>SUM(C45*3%)</f>
        <v>454.2</v>
      </c>
      <c r="I45" s="4">
        <f>SUM(F45:H45)</f>
        <v>698.2568</v>
      </c>
      <c r="J45" s="10">
        <v>0</v>
      </c>
      <c r="K45" s="13">
        <f>SUM(C45+E45+I45+J45)</f>
        <v>16973.756799999999</v>
      </c>
    </row>
    <row r="46" spans="1:13" ht="15" customHeight="1">
      <c r="A46" s="29"/>
      <c r="B46" s="29"/>
      <c r="C46" s="66">
        <f>SUM(C43:C45)</f>
        <v>30675</v>
      </c>
      <c r="D46" s="66">
        <f t="shared" ref="D46:K46" si="13">SUM(D43:D45)</f>
        <v>0</v>
      </c>
      <c r="E46" s="66">
        <f t="shared" si="13"/>
        <v>2300.625</v>
      </c>
      <c r="F46" s="66">
        <f t="shared" si="13"/>
        <v>0</v>
      </c>
      <c r="G46" s="66">
        <f t="shared" si="13"/>
        <v>494.48099999999999</v>
      </c>
      <c r="H46" s="66">
        <f t="shared" si="13"/>
        <v>920.25</v>
      </c>
      <c r="I46" s="66">
        <f t="shared" si="13"/>
        <v>1414.7309999999998</v>
      </c>
      <c r="J46" s="66">
        <f t="shared" si="13"/>
        <v>0</v>
      </c>
      <c r="K46" s="66">
        <f t="shared" si="13"/>
        <v>34390.356</v>
      </c>
      <c r="M46" s="13"/>
    </row>
    <row r="47" spans="1:13" ht="15" customHeight="1">
      <c r="A47" s="29"/>
      <c r="B47" s="29"/>
      <c r="C47" s="4"/>
      <c r="D47" s="5"/>
      <c r="E47" s="4"/>
      <c r="F47" s="4"/>
      <c r="G47" s="4"/>
      <c r="H47" s="4"/>
      <c r="I47" s="4"/>
      <c r="J47" s="10"/>
      <c r="K47" s="13"/>
    </row>
    <row r="48" spans="1:13" ht="15" customHeight="1" thickBot="1">
      <c r="A48" s="30"/>
      <c r="B48" s="30"/>
      <c r="C48" s="171">
        <f>C23+C35+C41+C46</f>
        <v>385960.99999999994</v>
      </c>
      <c r="D48" s="5"/>
      <c r="E48" s="38">
        <f t="shared" ref="E48:K48" si="14">E23+E35+E41+E46</f>
        <v>29025.467307692306</v>
      </c>
      <c r="F48" s="38">
        <f t="shared" si="14"/>
        <v>17120</v>
      </c>
      <c r="G48" s="38">
        <f t="shared" si="14"/>
        <v>5626.8639400000002</v>
      </c>
      <c r="H48" s="38">
        <f t="shared" si="14"/>
        <v>11578.83</v>
      </c>
      <c r="I48" s="38">
        <f t="shared" si="14"/>
        <v>34325.693939999997</v>
      </c>
      <c r="J48" s="38">
        <f>J23+J35+J41+J46</f>
        <v>7200</v>
      </c>
      <c r="K48" s="171">
        <f t="shared" si="14"/>
        <v>456512.1612476923</v>
      </c>
    </row>
    <row r="49" spans="1:11" ht="15" customHeight="1" thickTop="1">
      <c r="A49" s="6"/>
      <c r="B49" s="18"/>
      <c r="C49" s="4"/>
      <c r="D49" s="5"/>
      <c r="E49" s="4"/>
      <c r="F49" s="4"/>
      <c r="G49" s="4"/>
      <c r="H49" s="4"/>
      <c r="I49" s="4"/>
      <c r="J49" s="10"/>
      <c r="K49" s="13"/>
    </row>
    <row r="50" spans="1:11" ht="15" customHeight="1">
      <c r="A50" s="14"/>
      <c r="B50" s="6"/>
      <c r="C50" s="4"/>
      <c r="D50" s="5"/>
      <c r="E50" s="4"/>
      <c r="F50" s="4"/>
      <c r="G50" s="4"/>
      <c r="H50" s="4"/>
      <c r="I50" s="4"/>
      <c r="J50" s="10"/>
      <c r="K50" s="13"/>
    </row>
    <row r="51" spans="1:11" ht="15" customHeight="1">
      <c r="C51" s="4"/>
      <c r="D51" s="5"/>
      <c r="E51" s="4"/>
      <c r="F51" s="4"/>
      <c r="G51" s="4"/>
      <c r="H51" s="4"/>
      <c r="I51" s="4"/>
      <c r="J51" s="10"/>
      <c r="K51" s="13"/>
    </row>
    <row r="52" spans="1:11" ht="15.95" customHeight="1"/>
    <row r="53" spans="1:11" ht="15.95" customHeight="1"/>
    <row r="54" spans="1:11" ht="15.95" customHeight="1"/>
    <row r="55" spans="1:11" ht="15.95" customHeight="1"/>
    <row r="56" spans="1:11" ht="15.95" customHeight="1"/>
    <row r="57" spans="1:11" ht="15.95" customHeight="1"/>
    <row r="58" spans="1:11" ht="15.95" customHeight="1"/>
    <row r="59" spans="1:11" ht="15.95" customHeight="1"/>
  </sheetData>
  <mergeCells count="2">
    <mergeCell ref="E5:E6"/>
    <mergeCell ref="F5:I5"/>
  </mergeCells>
  <pageMargins left="0.84" right="0.2" top="0.5" bottom="0.5" header="0.5" footer="0.5"/>
  <pageSetup orientation="landscape"/>
  <headerFooter alignWithMargins="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5"/>
  <sheetViews>
    <sheetView zoomScale="85" zoomScaleNormal="85" zoomScalePageLayoutView="85" workbookViewId="0">
      <pane ySplit="1830" topLeftCell="A53" activePane="bottomLeft"/>
      <selection activeCell="A3" sqref="A3"/>
      <selection pane="bottomLeft" activeCell="C51" sqref="C51"/>
    </sheetView>
  </sheetViews>
  <sheetFormatPr defaultColWidth="8.85546875" defaultRowHeight="12.75"/>
  <cols>
    <col min="1" max="1" width="3.42578125" customWidth="1"/>
    <col min="2" max="2" width="25" style="17" customWidth="1"/>
    <col min="3" max="3" width="21.85546875" customWidth="1"/>
    <col min="4" max="4" width="11.7109375" customWidth="1"/>
    <col min="5" max="5" width="6.7109375" style="68" customWidth="1"/>
    <col min="6" max="6" width="11.7109375" customWidth="1"/>
    <col min="7" max="7" width="6.7109375" customWidth="1"/>
    <col min="8" max="8" width="11.7109375" customWidth="1"/>
    <col min="9" max="9" width="6.7109375" customWidth="1"/>
    <col min="10" max="10" width="11.7109375" customWidth="1"/>
    <col min="11" max="11" width="6.7109375" customWidth="1"/>
    <col min="12" max="12" width="11.7109375" customWidth="1"/>
    <col min="13" max="13" width="8.85546875" customWidth="1"/>
    <col min="14" max="14" width="12.140625" customWidth="1"/>
    <col min="15" max="15" width="11.85546875" customWidth="1"/>
    <col min="16" max="16" width="21.85546875" style="173" bestFit="1" customWidth="1"/>
    <col min="17" max="18" width="8.85546875" customWidth="1"/>
    <col min="19" max="19" width="11.7109375" customWidth="1"/>
  </cols>
  <sheetData>
    <row r="1" spans="1:19">
      <c r="A1" s="1" t="s">
        <v>19</v>
      </c>
    </row>
    <row r="2" spans="1:19">
      <c r="A2" s="1" t="s">
        <v>32</v>
      </c>
      <c r="H2" s="2"/>
      <c r="I2" s="2"/>
    </row>
    <row r="3" spans="1:19">
      <c r="A3" s="1" t="s">
        <v>214</v>
      </c>
    </row>
    <row r="4" spans="1:19">
      <c r="A4" s="3" t="s">
        <v>213</v>
      </c>
    </row>
    <row r="5" spans="1:19" ht="15.95" customHeight="1">
      <c r="E5" s="211" t="s">
        <v>33</v>
      </c>
      <c r="F5" s="211"/>
      <c r="G5" s="211"/>
      <c r="H5" s="211"/>
      <c r="I5" s="211"/>
      <c r="J5" s="211"/>
      <c r="K5" s="211"/>
      <c r="L5" s="211"/>
    </row>
    <row r="6" spans="1:19" ht="29.25" customHeight="1">
      <c r="B6" s="72"/>
      <c r="C6" s="72"/>
      <c r="D6" s="21"/>
      <c r="E6" s="216" t="s">
        <v>191</v>
      </c>
      <c r="F6" s="217"/>
      <c r="G6" s="216" t="s">
        <v>192</v>
      </c>
      <c r="H6" s="217"/>
      <c r="I6" s="216" t="s">
        <v>193</v>
      </c>
      <c r="J6" s="217"/>
      <c r="K6" s="216"/>
      <c r="L6" s="217"/>
    </row>
    <row r="7" spans="1:19" ht="15.95" customHeight="1">
      <c r="A7" s="1" t="s">
        <v>184</v>
      </c>
      <c r="B7" s="72"/>
      <c r="C7" s="72"/>
      <c r="D7" s="21" t="s">
        <v>183</v>
      </c>
      <c r="E7" s="31"/>
      <c r="F7" s="21"/>
      <c r="G7" s="25"/>
      <c r="H7" s="23"/>
      <c r="I7" s="25"/>
      <c r="J7" s="23"/>
      <c r="K7" s="25"/>
      <c r="L7" s="23"/>
    </row>
    <row r="8" spans="1:19" ht="24.75" customHeight="1">
      <c r="B8" s="20" t="s">
        <v>47</v>
      </c>
      <c r="C8" s="20"/>
      <c r="D8" s="24" t="s">
        <v>45</v>
      </c>
      <c r="E8" s="31" t="s">
        <v>34</v>
      </c>
      <c r="F8" s="22" t="s">
        <v>0</v>
      </c>
      <c r="G8" s="25" t="s">
        <v>34</v>
      </c>
      <c r="H8" s="22" t="s">
        <v>0</v>
      </c>
      <c r="I8" s="25" t="s">
        <v>34</v>
      </c>
      <c r="J8" s="22" t="s">
        <v>0</v>
      </c>
      <c r="K8" s="25" t="s">
        <v>34</v>
      </c>
      <c r="L8" s="22" t="s">
        <v>0</v>
      </c>
    </row>
    <row r="9" spans="1:19" ht="15" customHeight="1">
      <c r="B9" t="s">
        <v>141</v>
      </c>
      <c r="C9" s="68" t="s">
        <v>142</v>
      </c>
      <c r="D9" s="15">
        <f>benefits!K8</f>
        <v>48843.22</v>
      </c>
      <c r="E9" s="85">
        <v>0.6</v>
      </c>
      <c r="F9" s="15">
        <f t="shared" ref="F9:F43" si="0">SUM(D9*E9)</f>
        <v>29305.932000000001</v>
      </c>
      <c r="G9" s="40">
        <v>0.15</v>
      </c>
      <c r="H9" s="15">
        <f t="shared" ref="H9:H43" si="1">SUM(D9*G9)</f>
        <v>7326.4830000000002</v>
      </c>
      <c r="I9" s="40">
        <v>0.25</v>
      </c>
      <c r="J9" s="15">
        <f t="shared" ref="J9:J43" si="2">SUM(D9*I9)</f>
        <v>12210.805</v>
      </c>
      <c r="K9" s="40"/>
      <c r="L9" s="15">
        <f t="shared" ref="L9:L43" si="3">SUM(D9*K9)</f>
        <v>0</v>
      </c>
      <c r="M9" s="42">
        <f t="shared" ref="M9:N24" si="4">SUM(E9+G9+I9+K9)</f>
        <v>1</v>
      </c>
      <c r="N9" s="43">
        <f t="shared" si="4"/>
        <v>48843.22</v>
      </c>
      <c r="P9" s="174"/>
    </row>
    <row r="10" spans="1:19" ht="15" customHeight="1">
      <c r="B10" t="s">
        <v>144</v>
      </c>
      <c r="C10" s="68" t="s">
        <v>145</v>
      </c>
      <c r="D10" s="15">
        <f>benefits!K9</f>
        <v>17989.205000000002</v>
      </c>
      <c r="E10" s="85">
        <v>0.5</v>
      </c>
      <c r="F10" s="15">
        <f t="shared" si="0"/>
        <v>8994.6025000000009</v>
      </c>
      <c r="G10" s="40">
        <v>0.1</v>
      </c>
      <c r="H10" s="15">
        <f t="shared" si="1"/>
        <v>1798.9205000000002</v>
      </c>
      <c r="I10" s="40">
        <v>0.4</v>
      </c>
      <c r="J10" s="15">
        <f t="shared" si="2"/>
        <v>7195.6820000000007</v>
      </c>
      <c r="K10" s="40"/>
      <c r="L10" s="15">
        <f t="shared" si="3"/>
        <v>0</v>
      </c>
      <c r="M10" s="42">
        <f t="shared" si="4"/>
        <v>1</v>
      </c>
      <c r="N10" s="43">
        <f t="shared" si="4"/>
        <v>17989.205000000002</v>
      </c>
      <c r="P10" s="174"/>
    </row>
    <row r="11" spans="1:19" ht="15" customHeight="1">
      <c r="B11" t="s">
        <v>146</v>
      </c>
      <c r="C11" s="68" t="s">
        <v>147</v>
      </c>
      <c r="D11" s="15">
        <f>benefits!K10</f>
        <v>14917.387499999999</v>
      </c>
      <c r="E11" s="85">
        <v>0.5</v>
      </c>
      <c r="F11" s="15">
        <f t="shared" si="0"/>
        <v>7458.6937499999995</v>
      </c>
      <c r="G11" s="40">
        <v>0.3</v>
      </c>
      <c r="H11" s="15">
        <f t="shared" si="1"/>
        <v>4475.2162499999995</v>
      </c>
      <c r="I11" s="40">
        <v>0.2</v>
      </c>
      <c r="J11" s="15">
        <f>SUM(D11*I11)</f>
        <v>2983.4775</v>
      </c>
      <c r="K11" s="40"/>
      <c r="L11" s="15">
        <f t="shared" si="3"/>
        <v>0</v>
      </c>
      <c r="M11" s="42">
        <f t="shared" si="4"/>
        <v>1</v>
      </c>
      <c r="N11" s="43">
        <f t="shared" si="4"/>
        <v>14917.387500000001</v>
      </c>
      <c r="P11" s="174"/>
    </row>
    <row r="12" spans="1:19" ht="15" customHeight="1">
      <c r="B12" s="17" t="s">
        <v>148</v>
      </c>
      <c r="C12" s="88" t="s">
        <v>149</v>
      </c>
      <c r="D12" s="15">
        <f>benefits!K11</f>
        <v>12663.999039999997</v>
      </c>
      <c r="E12" s="85">
        <v>0.55000000000000004</v>
      </c>
      <c r="F12" s="15">
        <f t="shared" si="0"/>
        <v>6965.1994719999993</v>
      </c>
      <c r="G12" s="40">
        <v>0.1</v>
      </c>
      <c r="H12" s="15">
        <f t="shared" si="1"/>
        <v>1266.3999039999999</v>
      </c>
      <c r="I12" s="40">
        <v>0.35</v>
      </c>
      <c r="J12" s="15">
        <f t="shared" si="2"/>
        <v>4432.3996639999987</v>
      </c>
      <c r="K12" s="40"/>
      <c r="L12" s="15">
        <f t="shared" si="3"/>
        <v>0</v>
      </c>
      <c r="M12" s="42">
        <f t="shared" si="4"/>
        <v>1</v>
      </c>
      <c r="N12" s="43">
        <f t="shared" si="4"/>
        <v>12663.999039999997</v>
      </c>
      <c r="S12" s="70"/>
    </row>
    <row r="13" spans="1:19" ht="15" customHeight="1">
      <c r="B13" s="33" t="s">
        <v>150</v>
      </c>
      <c r="C13" s="88" t="s">
        <v>151</v>
      </c>
      <c r="D13" s="15">
        <f>benefits!K12</f>
        <v>8660.0928800000002</v>
      </c>
      <c r="E13" s="85">
        <v>0.6</v>
      </c>
      <c r="F13" s="15">
        <f t="shared" si="0"/>
        <v>5196.0557280000003</v>
      </c>
      <c r="G13" s="40">
        <v>0</v>
      </c>
      <c r="H13" s="15">
        <f t="shared" si="1"/>
        <v>0</v>
      </c>
      <c r="I13" s="40">
        <v>0.4</v>
      </c>
      <c r="J13" s="15">
        <f t="shared" si="2"/>
        <v>3464.0371520000003</v>
      </c>
      <c r="K13" s="40"/>
      <c r="L13" s="15">
        <f t="shared" si="3"/>
        <v>0</v>
      </c>
      <c r="M13" s="42">
        <f t="shared" si="4"/>
        <v>1</v>
      </c>
      <c r="N13" s="43">
        <f t="shared" ref="N13:N43" si="5">SUM(F13+H13+J13+L13)</f>
        <v>8660.0928800000002</v>
      </c>
    </row>
    <row r="14" spans="1:19" ht="15" customHeight="1">
      <c r="B14" s="88" t="s">
        <v>152</v>
      </c>
      <c r="C14" s="88" t="s">
        <v>153</v>
      </c>
      <c r="D14" s="15">
        <f>benefits!K13</f>
        <v>7401.8879999999999</v>
      </c>
      <c r="E14" s="85">
        <v>0.6</v>
      </c>
      <c r="F14" s="15">
        <f t="shared" si="0"/>
        <v>4441.1327999999994</v>
      </c>
      <c r="G14" s="40">
        <v>0</v>
      </c>
      <c r="H14" s="15">
        <f t="shared" si="1"/>
        <v>0</v>
      </c>
      <c r="I14" s="40">
        <v>0.4</v>
      </c>
      <c r="J14" s="15">
        <f t="shared" si="2"/>
        <v>2960.7552000000001</v>
      </c>
      <c r="K14" s="40"/>
      <c r="L14" s="15">
        <f t="shared" si="3"/>
        <v>0</v>
      </c>
      <c r="M14" s="42">
        <f t="shared" si="4"/>
        <v>1</v>
      </c>
      <c r="N14" s="43">
        <f t="shared" si="5"/>
        <v>7401.887999999999</v>
      </c>
    </row>
    <row r="15" spans="1:19" ht="15" customHeight="1">
      <c r="B15" s="33" t="s">
        <v>154</v>
      </c>
      <c r="C15" s="88" t="s">
        <v>155</v>
      </c>
      <c r="D15" s="15">
        <f>benefits!K14</f>
        <v>8222.2955200000015</v>
      </c>
      <c r="E15" s="85">
        <v>0.55000000000000004</v>
      </c>
      <c r="F15" s="15">
        <f t="shared" si="0"/>
        <v>4522.2625360000011</v>
      </c>
      <c r="G15" s="40">
        <v>0.1</v>
      </c>
      <c r="H15" s="15">
        <f t="shared" si="1"/>
        <v>822.22955200000024</v>
      </c>
      <c r="I15" s="40">
        <v>0.35</v>
      </c>
      <c r="J15" s="15">
        <f t="shared" si="2"/>
        <v>2877.8034320000002</v>
      </c>
      <c r="K15" s="40"/>
      <c r="L15" s="15">
        <f t="shared" si="3"/>
        <v>0</v>
      </c>
      <c r="M15" s="42">
        <f t="shared" si="4"/>
        <v>1</v>
      </c>
      <c r="N15" s="43">
        <f t="shared" si="5"/>
        <v>8222.2955200000015</v>
      </c>
    </row>
    <row r="16" spans="1:19" ht="15" customHeight="1">
      <c r="B16" s="33" t="s">
        <v>154</v>
      </c>
      <c r="C16" s="88" t="s">
        <v>156</v>
      </c>
      <c r="D16" s="15">
        <f>benefits!K15</f>
        <v>7999.2955200000015</v>
      </c>
      <c r="E16" s="85">
        <v>0.55000000000000004</v>
      </c>
      <c r="F16" s="15">
        <f t="shared" si="0"/>
        <v>4399.6125360000015</v>
      </c>
      <c r="G16" s="40">
        <v>0.1</v>
      </c>
      <c r="H16" s="15">
        <f t="shared" si="1"/>
        <v>799.92955200000017</v>
      </c>
      <c r="I16" s="40">
        <v>0.35</v>
      </c>
      <c r="J16" s="15">
        <f t="shared" si="2"/>
        <v>2799.7534320000004</v>
      </c>
      <c r="K16" s="40"/>
      <c r="L16" s="15">
        <f t="shared" si="3"/>
        <v>0</v>
      </c>
      <c r="M16" s="42">
        <f t="shared" si="4"/>
        <v>1</v>
      </c>
      <c r="N16" s="43">
        <f t="shared" si="5"/>
        <v>7999.2955200000024</v>
      </c>
    </row>
    <row r="17" spans="2:16" ht="15" customHeight="1">
      <c r="B17" s="33" t="s">
        <v>49</v>
      </c>
      <c r="C17" s="88" t="s">
        <v>157</v>
      </c>
      <c r="D17" s="15">
        <f>benefits!K16</f>
        <v>7258.36456</v>
      </c>
      <c r="E17" s="85">
        <v>0.5</v>
      </c>
      <c r="F17" s="15">
        <f t="shared" si="0"/>
        <v>3629.18228</v>
      </c>
      <c r="G17" s="40">
        <v>0.2</v>
      </c>
      <c r="H17" s="15">
        <f t="shared" si="1"/>
        <v>1451.672912</v>
      </c>
      <c r="I17" s="40">
        <v>0.3</v>
      </c>
      <c r="J17" s="15">
        <f t="shared" si="2"/>
        <v>2177.509368</v>
      </c>
      <c r="K17" s="40"/>
      <c r="L17" s="15">
        <f t="shared" si="3"/>
        <v>0</v>
      </c>
      <c r="M17" s="42">
        <f t="shared" si="4"/>
        <v>1</v>
      </c>
      <c r="N17" s="43">
        <f t="shared" si="5"/>
        <v>7258.36456</v>
      </c>
    </row>
    <row r="18" spans="2:16" ht="15" customHeight="1">
      <c r="B18" s="33" t="s">
        <v>49</v>
      </c>
      <c r="C18" s="88" t="s">
        <v>158</v>
      </c>
      <c r="D18" s="15">
        <f>benefits!K17</f>
        <v>6451.1782399999993</v>
      </c>
      <c r="E18" s="85">
        <v>0.5</v>
      </c>
      <c r="F18" s="15">
        <f t="shared" si="0"/>
        <v>3225.5891199999996</v>
      </c>
      <c r="G18" s="40">
        <v>0.2</v>
      </c>
      <c r="H18" s="15">
        <f t="shared" si="1"/>
        <v>1290.2356479999999</v>
      </c>
      <c r="I18" s="40">
        <v>0.3</v>
      </c>
      <c r="J18" s="15">
        <f t="shared" si="2"/>
        <v>1935.3534719999998</v>
      </c>
      <c r="K18" s="40"/>
      <c r="L18" s="15">
        <f t="shared" si="3"/>
        <v>0</v>
      </c>
      <c r="M18" s="42">
        <f t="shared" si="4"/>
        <v>1</v>
      </c>
      <c r="N18" s="43">
        <f>SUM(F18+H18+J18+L18)</f>
        <v>6451.1782399999993</v>
      </c>
      <c r="P18" s="174"/>
    </row>
    <row r="19" spans="2:16" ht="15" customHeight="1">
      <c r="B19" s="33" t="s">
        <v>159</v>
      </c>
      <c r="C19" s="88" t="s">
        <v>160</v>
      </c>
      <c r="D19" s="15">
        <f>benefits!K18</f>
        <v>7816.8748799999994</v>
      </c>
      <c r="E19" s="85">
        <v>0.8</v>
      </c>
      <c r="F19" s="15">
        <f t="shared" si="0"/>
        <v>6253.4999040000002</v>
      </c>
      <c r="G19" s="40">
        <v>0.1</v>
      </c>
      <c r="H19" s="15">
        <f t="shared" si="1"/>
        <v>781.68748800000003</v>
      </c>
      <c r="I19" s="40">
        <v>0.1</v>
      </c>
      <c r="J19" s="15">
        <f t="shared" si="2"/>
        <v>781.68748800000003</v>
      </c>
      <c r="K19" s="40"/>
      <c r="L19" s="15"/>
      <c r="M19" s="42">
        <f t="shared" si="4"/>
        <v>1</v>
      </c>
      <c r="N19" s="43">
        <f t="shared" ref="N19:N22" si="6">SUM(F19+H19+J19+L19)</f>
        <v>7816.8748799999994</v>
      </c>
      <c r="P19" s="174"/>
    </row>
    <row r="20" spans="2:16" ht="15" customHeight="1">
      <c r="B20" s="33" t="s">
        <v>161</v>
      </c>
      <c r="C20" s="88" t="s">
        <v>162</v>
      </c>
      <c r="D20" s="15">
        <f>benefits!K19</f>
        <v>7475.4737600000008</v>
      </c>
      <c r="E20" s="85">
        <v>0.8</v>
      </c>
      <c r="F20" s="15">
        <f t="shared" si="0"/>
        <v>5980.3790080000008</v>
      </c>
      <c r="G20" s="40">
        <v>0.1</v>
      </c>
      <c r="H20" s="15">
        <f t="shared" si="1"/>
        <v>747.5473760000001</v>
      </c>
      <c r="I20" s="40">
        <v>0.1</v>
      </c>
      <c r="J20" s="15">
        <f t="shared" si="2"/>
        <v>747.5473760000001</v>
      </c>
      <c r="K20" s="40"/>
      <c r="L20" s="15"/>
      <c r="M20" s="42">
        <f t="shared" si="4"/>
        <v>1</v>
      </c>
      <c r="N20" s="43">
        <f t="shared" si="6"/>
        <v>7475.4737600000017</v>
      </c>
      <c r="P20" s="174"/>
    </row>
    <row r="21" spans="2:16" ht="15" customHeight="1">
      <c r="B21" s="33" t="s">
        <v>161</v>
      </c>
      <c r="C21" s="148" t="s">
        <v>163</v>
      </c>
      <c r="D21" s="15">
        <f>benefits!K20</f>
        <v>7475.4737600000008</v>
      </c>
      <c r="E21" s="85">
        <v>0.8</v>
      </c>
      <c r="F21" s="15">
        <f t="shared" si="0"/>
        <v>5980.3790080000008</v>
      </c>
      <c r="G21" s="40">
        <v>0.1</v>
      </c>
      <c r="H21" s="15">
        <f t="shared" si="1"/>
        <v>747.5473760000001</v>
      </c>
      <c r="I21" s="40">
        <v>0.1</v>
      </c>
      <c r="J21" s="15">
        <f t="shared" si="2"/>
        <v>747.5473760000001</v>
      </c>
      <c r="K21" s="40"/>
      <c r="L21" s="15"/>
      <c r="M21" s="42">
        <f t="shared" si="4"/>
        <v>1</v>
      </c>
      <c r="N21" s="43">
        <f t="shared" si="6"/>
        <v>7475.4737600000017</v>
      </c>
      <c r="P21" s="174"/>
    </row>
    <row r="22" spans="2:16" ht="15" customHeight="1">
      <c r="B22" s="33" t="s">
        <v>161</v>
      </c>
      <c r="C22" s="88" t="s">
        <v>164</v>
      </c>
      <c r="D22" s="15">
        <f>benefits!K21</f>
        <v>6810.0459200000005</v>
      </c>
      <c r="E22" s="85">
        <v>0.8</v>
      </c>
      <c r="F22" s="15">
        <f t="shared" si="0"/>
        <v>5448.0367360000009</v>
      </c>
      <c r="G22" s="40">
        <v>0.1</v>
      </c>
      <c r="H22" s="15">
        <f t="shared" si="1"/>
        <v>681.00459200000012</v>
      </c>
      <c r="I22" s="40">
        <v>0.1</v>
      </c>
      <c r="J22" s="15">
        <f t="shared" si="2"/>
        <v>681.00459200000012</v>
      </c>
      <c r="K22" s="40"/>
      <c r="L22" s="15"/>
      <c r="M22" s="42">
        <f t="shared" si="4"/>
        <v>1</v>
      </c>
      <c r="N22" s="43">
        <f t="shared" si="6"/>
        <v>6810.0459200000014</v>
      </c>
      <c r="P22" s="174"/>
    </row>
    <row r="23" spans="2:16" s="1" customFormat="1" ht="15" customHeight="1">
      <c r="B23" s="77" t="s">
        <v>72</v>
      </c>
      <c r="C23" s="77"/>
      <c r="D23" s="12">
        <f>SUM(D9:D22)</f>
        <v>169984.79457999999</v>
      </c>
      <c r="E23" s="86"/>
      <c r="F23" s="12">
        <f>SUM(F9:F22)</f>
        <v>101800.557378</v>
      </c>
      <c r="G23" s="12"/>
      <c r="H23" s="12">
        <f>SUM(H9:H22)</f>
        <v>22188.874150000003</v>
      </c>
      <c r="I23" s="12"/>
      <c r="J23" s="12">
        <f>SUM(J9:J22)</f>
        <v>45995.363052000008</v>
      </c>
      <c r="K23" s="12">
        <f>benefits!J23</f>
        <v>0</v>
      </c>
      <c r="L23" s="12">
        <f>SUM(L9:L22)</f>
        <v>0</v>
      </c>
      <c r="M23" s="42">
        <f t="shared" si="4"/>
        <v>0</v>
      </c>
      <c r="N23" s="12">
        <f>SUM(N9:N22)</f>
        <v>169984.79457999996</v>
      </c>
      <c r="O23" s="81">
        <f>N23</f>
        <v>169984.79457999996</v>
      </c>
      <c r="P23" s="175"/>
    </row>
    <row r="24" spans="2:16" ht="15" customHeight="1">
      <c r="B24" s="41"/>
      <c r="C24" s="41"/>
      <c r="D24" s="15"/>
      <c r="E24" s="85"/>
      <c r="F24" s="15"/>
      <c r="G24" s="40"/>
      <c r="H24" s="15"/>
      <c r="I24" s="40"/>
      <c r="J24" s="15"/>
      <c r="K24" s="40"/>
      <c r="L24" s="15"/>
      <c r="M24" s="42">
        <f t="shared" si="4"/>
        <v>0</v>
      </c>
      <c r="N24" s="43"/>
      <c r="P24" s="174"/>
    </row>
    <row r="25" spans="2:16" ht="15" customHeight="1">
      <c r="B25" s="88" t="s">
        <v>165</v>
      </c>
      <c r="C25" s="88" t="s">
        <v>158</v>
      </c>
      <c r="D25" s="15">
        <f>benefits!K26</f>
        <v>50220.245280000003</v>
      </c>
      <c r="E25" s="85">
        <v>0.6</v>
      </c>
      <c r="F25" s="15">
        <f t="shared" si="0"/>
        <v>30132.147168</v>
      </c>
      <c r="G25" s="40">
        <v>0.15</v>
      </c>
      <c r="H25" s="15">
        <f t="shared" si="1"/>
        <v>7533.0367919999999</v>
      </c>
      <c r="I25" s="40">
        <v>0.25</v>
      </c>
      <c r="J25" s="15">
        <f t="shared" si="2"/>
        <v>12555.061320000001</v>
      </c>
      <c r="K25" s="40"/>
      <c r="L25" s="15"/>
      <c r="M25" s="42">
        <f t="shared" ref="M25:N44" si="7">SUM(E25+G25+I25+K25)</f>
        <v>1</v>
      </c>
      <c r="N25" s="43">
        <f t="shared" si="7"/>
        <v>50220.245280000003</v>
      </c>
      <c r="P25" s="174"/>
    </row>
    <row r="26" spans="2:16" ht="15" customHeight="1">
      <c r="B26" s="33" t="s">
        <v>166</v>
      </c>
      <c r="C26" s="88" t="s">
        <v>167</v>
      </c>
      <c r="D26" s="15">
        <f>benefits!K27</f>
        <v>23042.399359999999</v>
      </c>
      <c r="E26" s="85">
        <v>0.6</v>
      </c>
      <c r="F26" s="15">
        <f t="shared" si="0"/>
        <v>13825.439616</v>
      </c>
      <c r="G26" s="40">
        <v>0.2</v>
      </c>
      <c r="H26" s="15">
        <f t="shared" si="1"/>
        <v>4608.4798719999999</v>
      </c>
      <c r="I26" s="40">
        <v>0.2</v>
      </c>
      <c r="J26" s="15">
        <f t="shared" si="2"/>
        <v>4608.4798719999999</v>
      </c>
      <c r="K26" s="40"/>
      <c r="L26" s="15"/>
      <c r="M26" s="42">
        <f t="shared" si="7"/>
        <v>1</v>
      </c>
      <c r="N26" s="43">
        <f t="shared" si="7"/>
        <v>23042.399359999999</v>
      </c>
      <c r="P26" s="174"/>
    </row>
    <row r="27" spans="2:16" ht="15" customHeight="1">
      <c r="B27" s="88" t="s">
        <v>51</v>
      </c>
      <c r="C27" s="88" t="s">
        <v>168</v>
      </c>
      <c r="D27" s="15">
        <f>benefits!K28</f>
        <v>32107.473839999999</v>
      </c>
      <c r="E27" s="85">
        <v>0.6</v>
      </c>
      <c r="F27" s="15">
        <f t="shared" si="0"/>
        <v>19264.484303999998</v>
      </c>
      <c r="G27" s="40">
        <v>0.2</v>
      </c>
      <c r="H27" s="15">
        <f t="shared" si="1"/>
        <v>6421.4947680000005</v>
      </c>
      <c r="I27" s="40">
        <v>0.2</v>
      </c>
      <c r="J27" s="15">
        <f t="shared" si="2"/>
        <v>6421.4947680000005</v>
      </c>
      <c r="K27" s="40"/>
      <c r="L27" s="15"/>
      <c r="M27" s="42">
        <f t="shared" si="7"/>
        <v>1</v>
      </c>
      <c r="N27" s="43">
        <f t="shared" si="7"/>
        <v>32107.473839999999</v>
      </c>
      <c r="P27" s="174"/>
    </row>
    <row r="28" spans="2:16" ht="11.45" customHeight="1">
      <c r="B28" s="33" t="s">
        <v>50</v>
      </c>
      <c r="C28" s="88" t="s">
        <v>169</v>
      </c>
      <c r="D28" s="15">
        <f>benefits!K29</f>
        <v>23339.683883076923</v>
      </c>
      <c r="E28" s="85">
        <v>0.6</v>
      </c>
      <c r="F28" s="15">
        <f t="shared" si="0"/>
        <v>14003.810329846154</v>
      </c>
      <c r="G28" s="40">
        <v>0.2</v>
      </c>
      <c r="H28" s="15">
        <f t="shared" si="1"/>
        <v>4667.9367766153846</v>
      </c>
      <c r="I28" s="40">
        <v>0.2</v>
      </c>
      <c r="J28" s="15">
        <f t="shared" si="2"/>
        <v>4667.9367766153846</v>
      </c>
      <c r="K28" s="40"/>
      <c r="L28" s="15"/>
      <c r="M28" s="42">
        <f t="shared" si="7"/>
        <v>1</v>
      </c>
      <c r="N28" s="43">
        <f t="shared" si="7"/>
        <v>23339.683883076923</v>
      </c>
      <c r="P28" s="174"/>
    </row>
    <row r="29" spans="2:16" ht="15" customHeight="1">
      <c r="B29" s="33" t="s">
        <v>52</v>
      </c>
      <c r="C29" s="88" t="s">
        <v>171</v>
      </c>
      <c r="D29" s="15">
        <f>benefits!K30</f>
        <v>37453.017119999997</v>
      </c>
      <c r="E29" s="85">
        <v>0.6</v>
      </c>
      <c r="F29" s="15">
        <f t="shared" si="0"/>
        <v>22471.810271999999</v>
      </c>
      <c r="G29" s="40">
        <v>0.2</v>
      </c>
      <c r="H29" s="15">
        <f t="shared" si="1"/>
        <v>7490.6034239999999</v>
      </c>
      <c r="I29" s="40">
        <v>0.2</v>
      </c>
      <c r="J29" s="15">
        <f t="shared" si="2"/>
        <v>7490.6034239999999</v>
      </c>
      <c r="K29" s="40"/>
      <c r="L29" s="15"/>
      <c r="M29" s="42">
        <f t="shared" si="7"/>
        <v>1</v>
      </c>
      <c r="N29" s="43">
        <f t="shared" si="7"/>
        <v>37453.017119999997</v>
      </c>
      <c r="P29" s="174"/>
    </row>
    <row r="30" spans="2:16" ht="15" customHeight="1">
      <c r="B30" s="33" t="s">
        <v>172</v>
      </c>
      <c r="C30" s="88" t="s">
        <v>173</v>
      </c>
      <c r="D30" s="15">
        <f>benefits!K31</f>
        <v>31469.735520000002</v>
      </c>
      <c r="E30" s="85">
        <v>0.6</v>
      </c>
      <c r="F30" s="15">
        <f t="shared" si="0"/>
        <v>18881.841312</v>
      </c>
      <c r="G30" s="40">
        <v>0.2</v>
      </c>
      <c r="H30" s="15">
        <f t="shared" si="1"/>
        <v>6293.9471040000008</v>
      </c>
      <c r="I30" s="40">
        <v>0.2</v>
      </c>
      <c r="J30" s="15">
        <f t="shared" si="2"/>
        <v>6293.9471040000008</v>
      </c>
      <c r="K30" s="40"/>
      <c r="L30" s="15"/>
      <c r="M30" s="42">
        <f t="shared" si="7"/>
        <v>1</v>
      </c>
      <c r="N30" s="43">
        <f t="shared" si="7"/>
        <v>31469.735520000002</v>
      </c>
      <c r="P30" s="174"/>
    </row>
    <row r="31" spans="2:16" ht="15" customHeight="1">
      <c r="B31" s="33" t="s">
        <v>172</v>
      </c>
      <c r="C31" s="88" t="s">
        <v>174</v>
      </c>
      <c r="D31" s="15">
        <f>benefits!K32</f>
        <v>23877.739304615385</v>
      </c>
      <c r="E31" s="85">
        <v>0.6</v>
      </c>
      <c r="F31" s="15">
        <f t="shared" si="0"/>
        <v>14326.643582769231</v>
      </c>
      <c r="G31" s="40">
        <v>0.2</v>
      </c>
      <c r="H31" s="15">
        <f t="shared" si="1"/>
        <v>4775.5478609230768</v>
      </c>
      <c r="I31" s="40">
        <v>0.2</v>
      </c>
      <c r="J31" s="15">
        <f t="shared" si="2"/>
        <v>4775.5478609230768</v>
      </c>
      <c r="K31" s="40"/>
      <c r="L31" s="15"/>
      <c r="M31" s="42">
        <f t="shared" si="7"/>
        <v>1</v>
      </c>
      <c r="N31" s="43">
        <f t="shared" si="7"/>
        <v>23877.739304615385</v>
      </c>
      <c r="P31" s="174"/>
    </row>
    <row r="32" spans="2:16" ht="15" customHeight="1">
      <c r="B32" s="41"/>
      <c r="C32" s="41"/>
      <c r="D32" s="15">
        <f>benefits!K33</f>
        <v>0</v>
      </c>
      <c r="E32" s="85"/>
      <c r="F32" s="15"/>
      <c r="G32" s="40"/>
      <c r="H32" s="15">
        <f t="shared" si="1"/>
        <v>0</v>
      </c>
      <c r="I32" s="40"/>
      <c r="J32" s="15"/>
      <c r="K32" s="40"/>
      <c r="L32" s="15"/>
      <c r="M32" s="42">
        <f t="shared" si="7"/>
        <v>0</v>
      </c>
      <c r="N32" s="43">
        <f t="shared" si="7"/>
        <v>0</v>
      </c>
      <c r="P32" s="174"/>
    </row>
    <row r="33" spans="1:17" ht="15" customHeight="1">
      <c r="B33" s="41"/>
      <c r="C33" s="41"/>
      <c r="D33" s="15">
        <f>benefits!K34</f>
        <v>0</v>
      </c>
      <c r="E33" s="85"/>
      <c r="F33" s="15"/>
      <c r="G33" s="40"/>
      <c r="H33" s="15">
        <f t="shared" si="1"/>
        <v>0</v>
      </c>
      <c r="I33" s="40"/>
      <c r="J33" s="15"/>
      <c r="K33" s="40"/>
      <c r="L33" s="15"/>
      <c r="M33" s="42">
        <f t="shared" si="7"/>
        <v>0</v>
      </c>
      <c r="N33" s="43">
        <f t="shared" si="7"/>
        <v>0</v>
      </c>
      <c r="P33" s="174"/>
    </row>
    <row r="34" spans="1:17" ht="15" customHeight="1">
      <c r="B34" s="77" t="s">
        <v>72</v>
      </c>
      <c r="C34" s="41"/>
      <c r="D34" s="12">
        <f>SUM(D25:D33)</f>
        <v>221510.2943076923</v>
      </c>
      <c r="E34" s="86"/>
      <c r="F34" s="12">
        <f>SUM(F25:F33)</f>
        <v>132906.17658461537</v>
      </c>
      <c r="G34" s="12"/>
      <c r="H34" s="12">
        <f>SUM(H25:H33)</f>
        <v>41791.046597538465</v>
      </c>
      <c r="I34" s="12"/>
      <c r="J34" s="12">
        <f>SUM(J25:J33)</f>
        <v>46813.071125538459</v>
      </c>
      <c r="K34" s="12">
        <f t="shared" ref="K34" si="8">SUM(K25:K33)</f>
        <v>0</v>
      </c>
      <c r="L34" s="12">
        <f>SUM(L25:L33)</f>
        <v>0</v>
      </c>
      <c r="M34" s="43">
        <f>SUM(E34+G34+I34)</f>
        <v>0</v>
      </c>
      <c r="N34" s="12">
        <f>SUM(N25:N33)</f>
        <v>221510.2943076923</v>
      </c>
      <c r="O34" s="13">
        <f>N34</f>
        <v>221510.2943076923</v>
      </c>
      <c r="P34" s="174"/>
    </row>
    <row r="35" spans="1:17" ht="15" customHeight="1">
      <c r="C35" s="41"/>
      <c r="D35" s="15"/>
      <c r="E35" s="85"/>
      <c r="F35" s="15"/>
      <c r="G35" s="40"/>
      <c r="H35" s="15"/>
      <c r="I35" s="40"/>
      <c r="J35" s="15"/>
      <c r="K35" s="40"/>
      <c r="L35" s="15"/>
      <c r="M35" s="42">
        <f t="shared" si="7"/>
        <v>0</v>
      </c>
      <c r="N35" s="43"/>
      <c r="P35" s="174"/>
    </row>
    <row r="36" spans="1:17" ht="15" customHeight="1">
      <c r="B36" s="60" t="s">
        <v>175</v>
      </c>
      <c r="C36" s="60" t="s">
        <v>176</v>
      </c>
      <c r="D36" s="15">
        <f>benefits!K38</f>
        <v>20017.851360000001</v>
      </c>
      <c r="E36" s="85">
        <v>0.3</v>
      </c>
      <c r="F36" s="15">
        <f t="shared" si="0"/>
        <v>6005.3554080000004</v>
      </c>
      <c r="G36" s="40">
        <v>0.1</v>
      </c>
      <c r="H36" s="15">
        <f t="shared" si="1"/>
        <v>2001.7851360000002</v>
      </c>
      <c r="I36" s="40">
        <v>0.6</v>
      </c>
      <c r="J36" s="15">
        <f t="shared" si="2"/>
        <v>12010.710816000001</v>
      </c>
      <c r="K36" s="40"/>
      <c r="L36" s="15">
        <f t="shared" si="3"/>
        <v>0</v>
      </c>
      <c r="M36" s="42">
        <f t="shared" si="7"/>
        <v>1</v>
      </c>
      <c r="N36" s="43">
        <f t="shared" si="5"/>
        <v>20017.851360000001</v>
      </c>
    </row>
    <row r="37" spans="1:17" ht="15" customHeight="1">
      <c r="B37" s="33" t="s">
        <v>177</v>
      </c>
      <c r="C37" s="88" t="s">
        <v>178</v>
      </c>
      <c r="D37" s="15">
        <f>benefits!K39</f>
        <v>10608.865</v>
      </c>
      <c r="E37" s="85">
        <v>0.3</v>
      </c>
      <c r="F37" s="15">
        <f t="shared" si="0"/>
        <v>3182.6594999999998</v>
      </c>
      <c r="G37" s="40">
        <v>0.1</v>
      </c>
      <c r="H37" s="15">
        <f t="shared" si="1"/>
        <v>1060.8865000000001</v>
      </c>
      <c r="I37" s="40">
        <v>0.6</v>
      </c>
      <c r="J37" s="15">
        <f t="shared" si="2"/>
        <v>6365.3189999999995</v>
      </c>
      <c r="K37" s="40"/>
      <c r="L37" s="15">
        <f t="shared" si="3"/>
        <v>0</v>
      </c>
      <c r="M37" s="42">
        <f t="shared" si="7"/>
        <v>1</v>
      </c>
      <c r="N37" s="43">
        <f t="shared" si="5"/>
        <v>10608.865</v>
      </c>
      <c r="Q37" s="13"/>
    </row>
    <row r="38" spans="1:17" ht="15" customHeight="1">
      <c r="B38" s="41"/>
      <c r="C38" s="41"/>
      <c r="D38" s="15">
        <f>benefits!K40</f>
        <v>0</v>
      </c>
      <c r="E38" s="85"/>
      <c r="F38" s="15">
        <f t="shared" si="0"/>
        <v>0</v>
      </c>
      <c r="G38" s="40"/>
      <c r="H38" s="15">
        <f t="shared" si="1"/>
        <v>0</v>
      </c>
      <c r="I38" s="40"/>
      <c r="J38" s="15">
        <f t="shared" si="2"/>
        <v>0</v>
      </c>
      <c r="K38" s="40"/>
      <c r="L38" s="15">
        <f t="shared" si="3"/>
        <v>0</v>
      </c>
      <c r="M38" s="42">
        <f t="shared" si="7"/>
        <v>0</v>
      </c>
      <c r="N38" s="43">
        <f t="shared" si="5"/>
        <v>0</v>
      </c>
      <c r="Q38" s="13"/>
    </row>
    <row r="39" spans="1:17" s="1" customFormat="1" ht="15" customHeight="1">
      <c r="B39" s="77" t="s">
        <v>72</v>
      </c>
      <c r="C39" s="77"/>
      <c r="D39" s="12">
        <f>SUM(D36:D38)</f>
        <v>30626.716359999999</v>
      </c>
      <c r="E39" s="87"/>
      <c r="F39" s="12">
        <f>SUM(F36:F38)</f>
        <v>9188.014908000001</v>
      </c>
      <c r="G39" s="79"/>
      <c r="H39" s="12">
        <f>SUM(H36:H38)</f>
        <v>3062.671636</v>
      </c>
      <c r="I39" s="79"/>
      <c r="J39" s="12">
        <f>SUM(J36:J38)</f>
        <v>18376.029816000002</v>
      </c>
      <c r="K39" s="79"/>
      <c r="L39" s="12">
        <f>SUM(L36:L38)</f>
        <v>0</v>
      </c>
      <c r="M39" s="42">
        <f t="shared" si="7"/>
        <v>0</v>
      </c>
      <c r="N39" s="12">
        <f>SUM(N36:N38)</f>
        <v>30626.716359999999</v>
      </c>
      <c r="O39" s="81">
        <f>N39</f>
        <v>30626.716359999999</v>
      </c>
      <c r="P39" s="175"/>
    </row>
    <row r="40" spans="1:17" ht="15" customHeight="1">
      <c r="B40" s="77" t="s">
        <v>61</v>
      </c>
      <c r="C40" s="41"/>
      <c r="D40" s="15"/>
      <c r="E40" s="85"/>
      <c r="F40" s="15">
        <f t="shared" si="0"/>
        <v>0</v>
      </c>
      <c r="G40" s="40"/>
      <c r="H40" s="15">
        <f t="shared" si="1"/>
        <v>0</v>
      </c>
      <c r="I40" s="40"/>
      <c r="J40" s="15">
        <f t="shared" si="2"/>
        <v>0</v>
      </c>
      <c r="K40" s="40"/>
      <c r="L40" s="15">
        <f t="shared" si="3"/>
        <v>0</v>
      </c>
      <c r="M40" s="42">
        <f t="shared" si="7"/>
        <v>0</v>
      </c>
      <c r="N40" s="43">
        <f t="shared" si="5"/>
        <v>0</v>
      </c>
      <c r="P40" s="174"/>
      <c r="Q40" s="13"/>
    </row>
    <row r="41" spans="1:17" ht="15" customHeight="1">
      <c r="B41" s="88" t="s">
        <v>179</v>
      </c>
      <c r="C41" s="165" t="s">
        <v>158</v>
      </c>
      <c r="D41" s="15">
        <f>benefits!K43</f>
        <v>10528.43792</v>
      </c>
      <c r="E41" s="85">
        <v>0.7</v>
      </c>
      <c r="F41" s="15">
        <f t="shared" si="0"/>
        <v>7369.9065439999995</v>
      </c>
      <c r="G41" s="40">
        <v>0.1</v>
      </c>
      <c r="H41" s="15">
        <f t="shared" si="1"/>
        <v>1052.8437920000001</v>
      </c>
      <c r="I41" s="40">
        <v>0.2</v>
      </c>
      <c r="J41" s="15">
        <f t="shared" si="2"/>
        <v>2105.6875840000002</v>
      </c>
      <c r="K41" s="40"/>
      <c r="L41" s="15">
        <f t="shared" si="3"/>
        <v>0</v>
      </c>
      <c r="M41" s="42">
        <f t="shared" si="7"/>
        <v>1</v>
      </c>
      <c r="N41" s="43">
        <f t="shared" si="5"/>
        <v>10528.43792</v>
      </c>
    </row>
    <row r="42" spans="1:17" ht="15" customHeight="1">
      <c r="B42" s="33" t="s">
        <v>180</v>
      </c>
      <c r="C42" s="165" t="s">
        <v>158</v>
      </c>
      <c r="D42" s="15">
        <f>benefits!K44</f>
        <v>6888.1612800000003</v>
      </c>
      <c r="E42" s="85">
        <v>0.7</v>
      </c>
      <c r="F42" s="15">
        <f t="shared" si="0"/>
        <v>4821.712896</v>
      </c>
      <c r="G42" s="40">
        <v>0.1</v>
      </c>
      <c r="H42" s="15">
        <f t="shared" si="1"/>
        <v>688.81612800000005</v>
      </c>
      <c r="I42" s="40">
        <v>0.2</v>
      </c>
      <c r="J42" s="15">
        <f t="shared" si="2"/>
        <v>1377.6322560000001</v>
      </c>
      <c r="K42" s="40"/>
      <c r="L42" s="15">
        <f t="shared" si="3"/>
        <v>0</v>
      </c>
      <c r="M42" s="42">
        <f t="shared" si="7"/>
        <v>1</v>
      </c>
      <c r="N42" s="43">
        <f t="shared" si="5"/>
        <v>6888.1612800000003</v>
      </c>
      <c r="P42" s="174"/>
      <c r="Q42" s="13"/>
    </row>
    <row r="43" spans="1:17" ht="15" customHeight="1">
      <c r="B43" s="88" t="s">
        <v>181</v>
      </c>
      <c r="C43" s="88" t="s">
        <v>182</v>
      </c>
      <c r="D43" s="15">
        <f>benefits!K45</f>
        <v>16973.756799999999</v>
      </c>
      <c r="E43" s="85">
        <v>0.3</v>
      </c>
      <c r="F43" s="15">
        <f t="shared" si="0"/>
        <v>5092.1270399999994</v>
      </c>
      <c r="G43" s="40">
        <v>0.1</v>
      </c>
      <c r="H43" s="15">
        <f t="shared" si="1"/>
        <v>1697.3756800000001</v>
      </c>
      <c r="I43" s="40">
        <v>0.6</v>
      </c>
      <c r="J43" s="15">
        <f t="shared" si="2"/>
        <v>10184.254079999999</v>
      </c>
      <c r="K43" s="40"/>
      <c r="L43" s="15">
        <f t="shared" si="3"/>
        <v>0</v>
      </c>
      <c r="M43" s="42">
        <f t="shared" si="7"/>
        <v>1</v>
      </c>
      <c r="N43" s="43">
        <f t="shared" si="5"/>
        <v>16973.756799999999</v>
      </c>
    </row>
    <row r="44" spans="1:17" s="1" customFormat="1" ht="15" customHeight="1">
      <c r="A44" s="82"/>
      <c r="B44" s="78" t="s">
        <v>72</v>
      </c>
      <c r="C44" s="78"/>
      <c r="D44" s="12">
        <f>SUM(D41:D43)</f>
        <v>34390.356</v>
      </c>
      <c r="E44" s="87"/>
      <c r="F44" s="12">
        <f>SUM(F41:F43)</f>
        <v>17283.746479999998</v>
      </c>
      <c r="G44" s="79"/>
      <c r="H44" s="12">
        <f>SUM(H41:H43)</f>
        <v>3439.0356000000002</v>
      </c>
      <c r="I44" s="79"/>
      <c r="J44" s="12">
        <f>SUM(J41:J43)</f>
        <v>13667.573919999999</v>
      </c>
      <c r="K44" s="79"/>
      <c r="L44" s="12">
        <f>SUM(L42:L43)</f>
        <v>0</v>
      </c>
      <c r="M44" s="42">
        <f t="shared" si="7"/>
        <v>0</v>
      </c>
      <c r="N44" s="12">
        <f>SUM(N41:N43)</f>
        <v>34390.356</v>
      </c>
      <c r="O44" s="81">
        <f>N44</f>
        <v>34390.356</v>
      </c>
      <c r="P44" s="176"/>
      <c r="Q44" s="81"/>
    </row>
    <row r="45" spans="1:17" s="105" customFormat="1" ht="25.9" customHeight="1" thickBot="1">
      <c r="A45" s="101"/>
      <c r="B45" s="102" t="s">
        <v>104</v>
      </c>
      <c r="C45" s="102"/>
      <c r="D45" s="103">
        <f>SUM(D23+D34+D39+D44)</f>
        <v>456512.1612476923</v>
      </c>
      <c r="E45" s="104"/>
      <c r="F45" s="103">
        <f>SUM(F23+F34+F39+F44)</f>
        <v>261178.49535061538</v>
      </c>
      <c r="G45" s="104"/>
      <c r="H45" s="103">
        <f>SUM(H23+H34+H39+H44)</f>
        <v>70481.627983538478</v>
      </c>
      <c r="I45" s="104"/>
      <c r="J45" s="103">
        <f>SUM(J23+J34+J39+J44)</f>
        <v>124852.03791353846</v>
      </c>
      <c r="K45" s="104"/>
      <c r="L45" s="103">
        <f>SUM(L23+L34+L39+L44)</f>
        <v>0</v>
      </c>
      <c r="M45" s="103">
        <f>SUM(M23+M34+M39+M44)</f>
        <v>0</v>
      </c>
      <c r="N45" s="103">
        <f>SUM(N23+N34+N39+N44)</f>
        <v>456512.1612476923</v>
      </c>
      <c r="O45" s="103">
        <f>SUM(O23+O34+O39+O44)</f>
        <v>456512.1612476923</v>
      </c>
      <c r="P45" s="177"/>
    </row>
    <row r="46" spans="1:17" ht="15" customHeight="1">
      <c r="A46" s="1" t="s">
        <v>81</v>
      </c>
      <c r="C46" s="33"/>
      <c r="D46" s="39"/>
      <c r="E46" s="85"/>
      <c r="F46" s="15"/>
      <c r="G46" s="40"/>
      <c r="H46" s="15"/>
      <c r="I46" s="40"/>
      <c r="J46" s="15"/>
      <c r="K46" s="40"/>
      <c r="L46" s="15"/>
      <c r="M46" s="89"/>
      <c r="N46" s="90"/>
      <c r="O46" s="68"/>
    </row>
    <row r="47" spans="1:17" ht="15" customHeight="1">
      <c r="A47" s="1"/>
      <c r="B47" s="17" t="s">
        <v>3</v>
      </c>
      <c r="C47" s="33"/>
      <c r="D47" s="39">
        <v>55500</v>
      </c>
      <c r="E47" s="85">
        <v>0.7</v>
      </c>
      <c r="F47" s="15">
        <f t="shared" ref="F47:F60" si="9">SUM(D47*E47)</f>
        <v>38850</v>
      </c>
      <c r="G47" s="40">
        <v>0.1</v>
      </c>
      <c r="H47" s="15">
        <f t="shared" ref="H47:H60" si="10">SUM(D47*G47)</f>
        <v>5550</v>
      </c>
      <c r="I47" s="40">
        <v>0.2</v>
      </c>
      <c r="J47" s="15">
        <f t="shared" ref="J47:J60" si="11">SUM(D47*I47)</f>
        <v>11100</v>
      </c>
      <c r="K47" s="40"/>
      <c r="L47" s="15">
        <f t="shared" ref="L47:L60" si="12">SUM(D47*K47)</f>
        <v>0</v>
      </c>
      <c r="M47" s="89">
        <f t="shared" ref="M47:M61" si="13">SUM(E47+G47+I47+K47)</f>
        <v>1</v>
      </c>
      <c r="N47" s="90">
        <f t="shared" ref="N47:N60" si="14">SUM(F47+H47+J47+L47)</f>
        <v>55500</v>
      </c>
      <c r="O47" s="68"/>
    </row>
    <row r="48" spans="1:17" ht="15" customHeight="1">
      <c r="A48" s="1"/>
      <c r="B48" s="17" t="s">
        <v>30</v>
      </c>
      <c r="C48" s="33"/>
      <c r="D48" s="39">
        <v>10000</v>
      </c>
      <c r="E48" s="85">
        <v>0.6</v>
      </c>
      <c r="F48" s="15">
        <f t="shared" si="9"/>
        <v>6000</v>
      </c>
      <c r="G48" s="40">
        <v>0.1</v>
      </c>
      <c r="H48" s="15">
        <f t="shared" si="10"/>
        <v>1000</v>
      </c>
      <c r="I48" s="40">
        <v>0.3</v>
      </c>
      <c r="J48" s="15">
        <f t="shared" si="11"/>
        <v>3000</v>
      </c>
      <c r="K48" s="40"/>
      <c r="L48" s="15">
        <f t="shared" si="12"/>
        <v>0</v>
      </c>
      <c r="M48" s="89">
        <f t="shared" si="13"/>
        <v>1</v>
      </c>
      <c r="N48" s="90">
        <f t="shared" si="14"/>
        <v>10000</v>
      </c>
      <c r="O48" s="68"/>
    </row>
    <row r="49" spans="1:15" ht="15" customHeight="1">
      <c r="A49" s="1"/>
      <c r="B49" s="17" t="s">
        <v>28</v>
      </c>
      <c r="C49" s="33"/>
      <c r="D49" s="39">
        <v>103614</v>
      </c>
      <c r="E49" s="85">
        <v>0.6</v>
      </c>
      <c r="F49" s="15">
        <f t="shared" si="9"/>
        <v>62168.399999999994</v>
      </c>
      <c r="G49" s="40">
        <v>0.1</v>
      </c>
      <c r="H49" s="15">
        <f t="shared" si="10"/>
        <v>10361.400000000001</v>
      </c>
      <c r="I49" s="40">
        <v>0.3</v>
      </c>
      <c r="J49" s="15">
        <f t="shared" si="11"/>
        <v>31084.199999999997</v>
      </c>
      <c r="K49" s="40"/>
      <c r="L49" s="15">
        <f t="shared" si="12"/>
        <v>0</v>
      </c>
      <c r="M49" s="89">
        <f t="shared" si="13"/>
        <v>1</v>
      </c>
      <c r="N49" s="90">
        <f t="shared" si="14"/>
        <v>103613.99999999999</v>
      </c>
      <c r="O49" s="68"/>
    </row>
    <row r="50" spans="1:15" ht="15" customHeight="1">
      <c r="A50" s="1"/>
      <c r="B50" s="17" t="s">
        <v>38</v>
      </c>
      <c r="C50" s="33"/>
      <c r="D50" s="39">
        <v>20524</v>
      </c>
      <c r="E50" s="85">
        <v>0.7</v>
      </c>
      <c r="F50" s="15">
        <f t="shared" si="9"/>
        <v>14366.8</v>
      </c>
      <c r="G50" s="40">
        <v>0.1</v>
      </c>
      <c r="H50" s="15">
        <f t="shared" si="10"/>
        <v>2052.4</v>
      </c>
      <c r="I50" s="40">
        <v>0.2</v>
      </c>
      <c r="J50" s="15">
        <f t="shared" si="11"/>
        <v>4104.8</v>
      </c>
      <c r="K50" s="40"/>
      <c r="L50" s="15">
        <f t="shared" si="12"/>
        <v>0</v>
      </c>
      <c r="M50" s="89">
        <f t="shared" si="13"/>
        <v>1</v>
      </c>
      <c r="N50" s="90">
        <f t="shared" si="14"/>
        <v>20524</v>
      </c>
      <c r="O50" s="68"/>
    </row>
    <row r="51" spans="1:15" ht="15" customHeight="1">
      <c r="A51" s="1"/>
      <c r="B51" s="17" t="s">
        <v>29</v>
      </c>
      <c r="C51" s="33"/>
      <c r="D51" s="39">
        <v>29000</v>
      </c>
      <c r="E51" s="85">
        <v>0.9</v>
      </c>
      <c r="F51" s="15">
        <f t="shared" si="9"/>
        <v>26100</v>
      </c>
      <c r="G51" s="40">
        <v>0.05</v>
      </c>
      <c r="H51" s="15">
        <f t="shared" si="10"/>
        <v>1450</v>
      </c>
      <c r="I51" s="40">
        <v>0.05</v>
      </c>
      <c r="J51" s="15">
        <f t="shared" si="11"/>
        <v>1450</v>
      </c>
      <c r="K51" s="40"/>
      <c r="L51" s="15">
        <f t="shared" si="12"/>
        <v>0</v>
      </c>
      <c r="M51" s="89">
        <f t="shared" si="13"/>
        <v>1</v>
      </c>
      <c r="N51" s="90">
        <f t="shared" si="14"/>
        <v>29000</v>
      </c>
      <c r="O51" s="68"/>
    </row>
    <row r="52" spans="1:15" ht="15" customHeight="1">
      <c r="A52" s="1"/>
      <c r="B52" s="17" t="s">
        <v>39</v>
      </c>
      <c r="C52" s="33"/>
      <c r="D52" s="39">
        <v>4961</v>
      </c>
      <c r="E52" s="85">
        <v>0.6</v>
      </c>
      <c r="F52" s="15">
        <f t="shared" si="9"/>
        <v>2976.6</v>
      </c>
      <c r="G52" s="40">
        <v>0.2</v>
      </c>
      <c r="H52" s="15">
        <f t="shared" si="10"/>
        <v>992.2</v>
      </c>
      <c r="I52" s="40">
        <v>0.2</v>
      </c>
      <c r="J52" s="15">
        <f t="shared" si="11"/>
        <v>992.2</v>
      </c>
      <c r="K52" s="40"/>
      <c r="L52" s="15">
        <f t="shared" si="12"/>
        <v>0</v>
      </c>
      <c r="M52" s="89">
        <f t="shared" si="13"/>
        <v>1</v>
      </c>
      <c r="N52" s="90">
        <f t="shared" si="14"/>
        <v>4961</v>
      </c>
      <c r="O52" s="68"/>
    </row>
    <row r="53" spans="1:15" ht="15" customHeight="1">
      <c r="A53" s="1"/>
      <c r="B53" s="17" t="s">
        <v>43</v>
      </c>
      <c r="C53" s="33"/>
      <c r="D53" s="39">
        <v>8000</v>
      </c>
      <c r="E53" s="85">
        <v>0.9</v>
      </c>
      <c r="F53" s="15">
        <f t="shared" si="9"/>
        <v>7200</v>
      </c>
      <c r="G53" s="40">
        <v>0.05</v>
      </c>
      <c r="H53" s="15">
        <f t="shared" si="10"/>
        <v>400</v>
      </c>
      <c r="I53" s="40">
        <v>0.05</v>
      </c>
      <c r="J53" s="15">
        <f t="shared" si="11"/>
        <v>400</v>
      </c>
      <c r="K53" s="40"/>
      <c r="L53" s="15">
        <f t="shared" si="12"/>
        <v>0</v>
      </c>
      <c r="M53" s="89">
        <f t="shared" si="13"/>
        <v>1</v>
      </c>
      <c r="N53" s="90">
        <f t="shared" si="14"/>
        <v>8000</v>
      </c>
      <c r="O53" s="68"/>
    </row>
    <row r="54" spans="1:15" ht="15" customHeight="1">
      <c r="A54" s="1"/>
      <c r="B54" s="17" t="s">
        <v>31</v>
      </c>
      <c r="C54" s="33"/>
      <c r="D54" s="39">
        <v>8500</v>
      </c>
      <c r="E54" s="85">
        <v>0.6</v>
      </c>
      <c r="F54" s="15">
        <f t="shared" si="9"/>
        <v>5100</v>
      </c>
      <c r="G54" s="40">
        <v>0.35</v>
      </c>
      <c r="H54" s="15">
        <f t="shared" si="10"/>
        <v>2975</v>
      </c>
      <c r="I54" s="40">
        <v>0.05</v>
      </c>
      <c r="J54" s="15">
        <f t="shared" si="11"/>
        <v>425</v>
      </c>
      <c r="K54" s="40"/>
      <c r="L54" s="15">
        <f t="shared" si="12"/>
        <v>0</v>
      </c>
      <c r="M54" s="89">
        <f t="shared" si="13"/>
        <v>1</v>
      </c>
      <c r="N54" s="90">
        <f t="shared" si="14"/>
        <v>8500</v>
      </c>
      <c r="O54" s="68"/>
    </row>
    <row r="55" spans="1:15" ht="15" customHeight="1">
      <c r="A55" s="1"/>
      <c r="B55" s="17" t="s">
        <v>185</v>
      </c>
      <c r="C55" s="33"/>
      <c r="D55" s="39">
        <v>65000</v>
      </c>
      <c r="E55" s="85">
        <v>0.5</v>
      </c>
      <c r="F55" s="15">
        <f t="shared" si="9"/>
        <v>32500</v>
      </c>
      <c r="G55" s="40">
        <v>0</v>
      </c>
      <c r="H55" s="15">
        <f t="shared" si="10"/>
        <v>0</v>
      </c>
      <c r="I55" s="40">
        <v>0.5</v>
      </c>
      <c r="J55" s="15">
        <f t="shared" si="11"/>
        <v>32500</v>
      </c>
      <c r="K55" s="40"/>
      <c r="L55" s="15">
        <f t="shared" si="12"/>
        <v>0</v>
      </c>
      <c r="M55" s="89">
        <f t="shared" si="13"/>
        <v>1</v>
      </c>
      <c r="N55" s="90">
        <f t="shared" si="14"/>
        <v>65000</v>
      </c>
      <c r="O55" s="68"/>
    </row>
    <row r="56" spans="1:15" ht="15" customHeight="1">
      <c r="A56" s="1"/>
      <c r="B56" s="17" t="s">
        <v>186</v>
      </c>
      <c r="C56" s="33"/>
      <c r="D56" s="39">
        <v>8000</v>
      </c>
      <c r="E56" s="85">
        <v>0.5</v>
      </c>
      <c r="F56" s="15">
        <f t="shared" si="9"/>
        <v>4000</v>
      </c>
      <c r="G56" s="40">
        <v>0.15</v>
      </c>
      <c r="H56" s="15">
        <f t="shared" si="10"/>
        <v>1200</v>
      </c>
      <c r="I56" s="40">
        <v>0.35</v>
      </c>
      <c r="J56" s="15">
        <f t="shared" si="11"/>
        <v>2800</v>
      </c>
      <c r="K56" s="40"/>
      <c r="L56" s="15">
        <f t="shared" si="12"/>
        <v>0</v>
      </c>
      <c r="M56" s="89">
        <f t="shared" si="13"/>
        <v>1</v>
      </c>
      <c r="N56" s="90">
        <f t="shared" si="14"/>
        <v>8000</v>
      </c>
      <c r="O56" s="68"/>
    </row>
    <row r="57" spans="1:15" ht="15" customHeight="1">
      <c r="A57" s="1"/>
      <c r="B57" s="17" t="s">
        <v>187</v>
      </c>
      <c r="C57" s="33"/>
      <c r="D57" s="39">
        <v>2000</v>
      </c>
      <c r="E57" s="85">
        <v>0.9</v>
      </c>
      <c r="F57" s="15">
        <f t="shared" si="9"/>
        <v>1800</v>
      </c>
      <c r="G57" s="40">
        <v>0.05</v>
      </c>
      <c r="H57" s="15">
        <f t="shared" si="10"/>
        <v>100</v>
      </c>
      <c r="I57" s="40">
        <v>0.05</v>
      </c>
      <c r="J57" s="15">
        <f t="shared" si="11"/>
        <v>100</v>
      </c>
      <c r="K57" s="40"/>
      <c r="L57" s="15">
        <f t="shared" si="12"/>
        <v>0</v>
      </c>
      <c r="M57" s="89">
        <f t="shared" si="13"/>
        <v>1</v>
      </c>
      <c r="N57" s="90">
        <f t="shared" si="14"/>
        <v>2000</v>
      </c>
      <c r="O57" s="68"/>
    </row>
    <row r="58" spans="1:15" ht="15" customHeight="1">
      <c r="A58" s="1"/>
      <c r="B58" s="17" t="s">
        <v>189</v>
      </c>
      <c r="C58" s="33"/>
      <c r="D58" s="39">
        <v>5000</v>
      </c>
      <c r="E58" s="85">
        <v>1</v>
      </c>
      <c r="F58" s="15">
        <f t="shared" si="9"/>
        <v>5000</v>
      </c>
      <c r="G58" s="40"/>
      <c r="H58" s="15">
        <f t="shared" si="10"/>
        <v>0</v>
      </c>
      <c r="I58" s="40"/>
      <c r="J58" s="15">
        <f t="shared" si="11"/>
        <v>0</v>
      </c>
      <c r="K58" s="40"/>
      <c r="L58" s="15">
        <f t="shared" si="12"/>
        <v>0</v>
      </c>
      <c r="M58" s="89"/>
      <c r="N58" s="90">
        <f t="shared" si="14"/>
        <v>5000</v>
      </c>
      <c r="O58" s="68"/>
    </row>
    <row r="59" spans="1:15" ht="15" customHeight="1">
      <c r="A59" s="1"/>
      <c r="B59" s="17" t="s">
        <v>188</v>
      </c>
      <c r="C59" s="33"/>
      <c r="D59" s="39">
        <v>58000</v>
      </c>
      <c r="E59" s="85">
        <v>0.6</v>
      </c>
      <c r="F59" s="15">
        <f t="shared" si="9"/>
        <v>34800</v>
      </c>
      <c r="G59" s="40">
        <v>0</v>
      </c>
      <c r="H59" s="15">
        <f t="shared" si="10"/>
        <v>0</v>
      </c>
      <c r="I59" s="40">
        <v>0.4</v>
      </c>
      <c r="J59" s="15">
        <f t="shared" si="11"/>
        <v>23200</v>
      </c>
      <c r="K59" s="40"/>
      <c r="L59" s="15">
        <f t="shared" si="12"/>
        <v>0</v>
      </c>
      <c r="M59" s="89"/>
      <c r="N59" s="90">
        <f t="shared" si="14"/>
        <v>58000</v>
      </c>
      <c r="O59" s="68"/>
    </row>
    <row r="60" spans="1:15" ht="15" customHeight="1">
      <c r="A60" s="1"/>
      <c r="B60" s="17" t="s">
        <v>40</v>
      </c>
      <c r="C60" s="17" t="s">
        <v>194</v>
      </c>
      <c r="D60" s="39">
        <v>4000</v>
      </c>
      <c r="E60" s="85">
        <v>0.6</v>
      </c>
      <c r="F60" s="15">
        <f t="shared" si="9"/>
        <v>2400</v>
      </c>
      <c r="G60" s="40">
        <v>0.1</v>
      </c>
      <c r="H60" s="15">
        <f t="shared" si="10"/>
        <v>400</v>
      </c>
      <c r="I60" s="40">
        <v>0.3</v>
      </c>
      <c r="J60" s="15">
        <f t="shared" si="11"/>
        <v>1200</v>
      </c>
      <c r="K60" s="40"/>
      <c r="L60" s="15">
        <f t="shared" si="12"/>
        <v>0</v>
      </c>
      <c r="M60" s="89">
        <f t="shared" si="13"/>
        <v>1</v>
      </c>
      <c r="N60" s="90">
        <f t="shared" si="14"/>
        <v>4000</v>
      </c>
      <c r="O60" s="68"/>
    </row>
    <row r="61" spans="1:15" ht="15" customHeight="1" thickBot="1">
      <c r="A61" s="1"/>
      <c r="B61" s="98" t="s">
        <v>74</v>
      </c>
      <c r="C61" s="99"/>
      <c r="D61" s="91">
        <f>SUM(D47:D60)</f>
        <v>382099</v>
      </c>
      <c r="E61" s="92"/>
      <c r="F61" s="91">
        <f>SUM(F47:F60)</f>
        <v>243261.80000000002</v>
      </c>
      <c r="G61" s="92"/>
      <c r="H61" s="91">
        <f>SUM(H47:H60)</f>
        <v>26481.000000000004</v>
      </c>
      <c r="I61" s="92"/>
      <c r="J61" s="91">
        <f>SUM(J47:J60)</f>
        <v>112356.2</v>
      </c>
      <c r="K61" s="92"/>
      <c r="L61" s="91">
        <f>SUM(L47:L60)</f>
        <v>0</v>
      </c>
      <c r="M61" s="92">
        <f t="shared" si="13"/>
        <v>0</v>
      </c>
      <c r="N61" s="172">
        <f>SUM(N47:N60)</f>
        <v>382099</v>
      </c>
      <c r="O61" s="93">
        <f>N61</f>
        <v>382099</v>
      </c>
    </row>
    <row r="62" spans="1:15" ht="15" customHeight="1">
      <c r="A62" s="1" t="s">
        <v>18</v>
      </c>
      <c r="C62" s="33"/>
      <c r="D62" s="39"/>
      <c r="E62" s="85"/>
      <c r="F62" s="15"/>
      <c r="G62" s="40"/>
      <c r="H62" s="15"/>
      <c r="I62" s="40"/>
      <c r="J62" s="15"/>
      <c r="K62" s="40"/>
      <c r="L62" s="15"/>
      <c r="M62" s="42"/>
      <c r="N62" s="43"/>
    </row>
    <row r="63" spans="1:15" ht="15" customHeight="1">
      <c r="A63" s="1"/>
      <c r="B63" s="17" t="s">
        <v>37</v>
      </c>
      <c r="C63" s="33"/>
      <c r="D63" s="39">
        <v>7800</v>
      </c>
      <c r="E63" s="85">
        <v>1</v>
      </c>
      <c r="F63" s="15">
        <f>SUM(D63*E63)</f>
        <v>7800</v>
      </c>
      <c r="G63" s="40">
        <v>0</v>
      </c>
      <c r="H63" s="15">
        <f>SUM(D63*G63)</f>
        <v>0</v>
      </c>
      <c r="I63" s="40">
        <v>0</v>
      </c>
      <c r="J63" s="15">
        <f>SUM(D63*I63)</f>
        <v>0</v>
      </c>
      <c r="K63" s="40"/>
      <c r="L63" s="15">
        <f>SUM(D63*K63)</f>
        <v>0</v>
      </c>
      <c r="M63" s="42">
        <f>SUM(E63+G63+I63+K63)</f>
        <v>1</v>
      </c>
      <c r="N63" s="43">
        <f>SUM(F63+H63+J63+L63)</f>
        <v>7800</v>
      </c>
    </row>
    <row r="64" spans="1:15" ht="15" customHeight="1">
      <c r="A64" s="1"/>
      <c r="B64" s="17" t="s">
        <v>190</v>
      </c>
      <c r="C64" s="33"/>
      <c r="D64" s="39">
        <v>3800</v>
      </c>
      <c r="E64" s="85">
        <v>0.6</v>
      </c>
      <c r="F64" s="15">
        <f t="shared" ref="F64:F65" si="15">SUM(D64*E64)</f>
        <v>2280</v>
      </c>
      <c r="G64" s="40">
        <v>0</v>
      </c>
      <c r="H64" s="15">
        <f t="shared" ref="H64:H65" si="16">SUM(D64*G64)</f>
        <v>0</v>
      </c>
      <c r="I64" s="40">
        <v>0.4</v>
      </c>
      <c r="J64" s="15">
        <f t="shared" ref="J64:J65" si="17">SUM(D64*I64)</f>
        <v>1520</v>
      </c>
      <c r="K64" s="40"/>
      <c r="L64" s="15"/>
      <c r="M64" s="42">
        <f>SUM(E64+G64+I64+K64)</f>
        <v>1</v>
      </c>
      <c r="N64" s="43">
        <f t="shared" ref="N64:N65" si="18">SUM(F64+H64+J64+L64)</f>
        <v>3800</v>
      </c>
    </row>
    <row r="65" spans="1:15" ht="15" customHeight="1">
      <c r="A65" s="1"/>
      <c r="B65" s="17" t="s">
        <v>80</v>
      </c>
      <c r="C65" s="33"/>
      <c r="D65" s="39">
        <v>14900</v>
      </c>
      <c r="E65" s="85">
        <v>0.6</v>
      </c>
      <c r="F65" s="15">
        <f t="shared" si="15"/>
        <v>8940</v>
      </c>
      <c r="G65" s="40">
        <v>0.1</v>
      </c>
      <c r="H65" s="15">
        <f t="shared" si="16"/>
        <v>1490</v>
      </c>
      <c r="I65" s="40">
        <v>0.3</v>
      </c>
      <c r="J65" s="15">
        <f t="shared" si="17"/>
        <v>4470</v>
      </c>
      <c r="K65" s="40"/>
      <c r="L65" s="15"/>
      <c r="M65" s="42">
        <f>SUM(E65+G65+I65+K65)</f>
        <v>1</v>
      </c>
      <c r="N65" s="43">
        <f t="shared" si="18"/>
        <v>14900</v>
      </c>
    </row>
    <row r="66" spans="1:15" ht="15" customHeight="1" thickBot="1">
      <c r="A66" s="1"/>
      <c r="B66" s="98" t="s">
        <v>75</v>
      </c>
      <c r="C66" s="99"/>
      <c r="D66" s="91">
        <f>SUM(D63:D65)</f>
        <v>26500</v>
      </c>
      <c r="E66" s="92"/>
      <c r="F66" s="91">
        <f>SUM(F63:F65)</f>
        <v>19020</v>
      </c>
      <c r="G66" s="92"/>
      <c r="H66" s="91">
        <f>SUM(H63:H65)</f>
        <v>1490</v>
      </c>
      <c r="I66" s="92"/>
      <c r="J66" s="91">
        <f>SUM(J63:J65)</f>
        <v>5990</v>
      </c>
      <c r="K66" s="92"/>
      <c r="L66" s="91">
        <f>SUM(L63:L65)</f>
        <v>0</v>
      </c>
      <c r="M66" s="93"/>
      <c r="N66" s="91">
        <f>SUM(N63:N65)</f>
        <v>26500</v>
      </c>
      <c r="O66" s="93">
        <f>N66</f>
        <v>26500</v>
      </c>
    </row>
    <row r="67" spans="1:15" ht="15" customHeight="1">
      <c r="A67" s="1" t="s">
        <v>6</v>
      </c>
      <c r="C67" s="33"/>
      <c r="D67" s="39"/>
      <c r="E67" s="85"/>
      <c r="F67" s="15"/>
      <c r="G67" s="40"/>
      <c r="H67" s="15"/>
      <c r="I67" s="40"/>
      <c r="J67" s="15"/>
      <c r="K67" s="40"/>
      <c r="L67" s="15"/>
      <c r="M67" s="42"/>
      <c r="N67" s="43"/>
    </row>
    <row r="68" spans="1:15" ht="15" customHeight="1">
      <c r="A68" s="1"/>
      <c r="B68" s="17" t="s">
        <v>73</v>
      </c>
      <c r="C68" s="33"/>
      <c r="D68" s="39">
        <v>6000</v>
      </c>
      <c r="E68" s="85">
        <v>0.8</v>
      </c>
      <c r="F68" s="15">
        <f>SUM(D68*E68)</f>
        <v>4800</v>
      </c>
      <c r="G68" s="40">
        <v>0</v>
      </c>
      <c r="H68" s="15">
        <f>SUM(D68*G68)</f>
        <v>0</v>
      </c>
      <c r="I68" s="40">
        <v>0.2</v>
      </c>
      <c r="J68" s="15">
        <f>SUM(D68*I68)</f>
        <v>1200</v>
      </c>
      <c r="K68" s="40"/>
      <c r="L68" s="15">
        <f>SUM(D68*K68)</f>
        <v>0</v>
      </c>
      <c r="M68" s="42">
        <f>SUM(E68+G68+I68+K68)</f>
        <v>1</v>
      </c>
      <c r="N68" s="43">
        <f>SUM(F68+H68+J68+L68)</f>
        <v>6000</v>
      </c>
    </row>
    <row r="69" spans="1:15" ht="15" customHeight="1">
      <c r="A69" s="1"/>
      <c r="B69" s="17" t="s">
        <v>76</v>
      </c>
      <c r="C69" s="33"/>
      <c r="D69" s="39"/>
      <c r="E69" s="85"/>
      <c r="F69" s="15"/>
      <c r="G69" s="40"/>
      <c r="H69" s="15"/>
      <c r="I69" s="40"/>
      <c r="J69" s="15"/>
      <c r="K69" s="40"/>
      <c r="L69" s="15"/>
      <c r="M69" s="42"/>
      <c r="N69" s="43"/>
    </row>
    <row r="70" spans="1:15" ht="15" customHeight="1">
      <c r="A70" s="1"/>
      <c r="B70" s="98" t="s">
        <v>77</v>
      </c>
      <c r="C70" s="99"/>
      <c r="D70" s="83">
        <f>SUM(D68:D69)</f>
        <v>6000</v>
      </c>
      <c r="E70" s="84"/>
      <c r="F70" s="83">
        <f>SUM(F68:F69)</f>
        <v>4800</v>
      </c>
      <c r="G70" s="84"/>
      <c r="H70" s="83">
        <f>SUM(H68:H69)</f>
        <v>0</v>
      </c>
      <c r="I70" s="84"/>
      <c r="J70" s="83">
        <f>SUM(J68:J69)</f>
        <v>1200</v>
      </c>
      <c r="K70" s="84"/>
      <c r="L70" s="83">
        <f>SUM(L68:L69)</f>
        <v>0</v>
      </c>
      <c r="M70" s="97"/>
      <c r="N70" s="83">
        <f>SUM(N68:N69)</f>
        <v>6000</v>
      </c>
      <c r="O70" s="97">
        <f>N70</f>
        <v>6000</v>
      </c>
    </row>
    <row r="71" spans="1:15" ht="15" customHeight="1">
      <c r="A71" s="1" t="s">
        <v>41</v>
      </c>
      <c r="C71" s="33"/>
      <c r="D71" s="39"/>
      <c r="E71" s="85"/>
      <c r="F71" s="15"/>
      <c r="G71" s="40"/>
      <c r="H71" s="15"/>
      <c r="I71" s="40"/>
      <c r="J71" s="15"/>
      <c r="K71" s="40"/>
      <c r="L71" s="15"/>
      <c r="M71" s="42"/>
      <c r="N71" s="43"/>
    </row>
    <row r="72" spans="1:15" ht="15" customHeight="1">
      <c r="B72" s="17" t="s">
        <v>64</v>
      </c>
      <c r="C72" s="44"/>
      <c r="D72" s="39"/>
      <c r="E72" s="85"/>
      <c r="F72" s="15">
        <f>SUM(D72*E72)</f>
        <v>0</v>
      </c>
      <c r="G72" s="40"/>
      <c r="H72" s="15">
        <f>SUM(D72*G72)</f>
        <v>0</v>
      </c>
      <c r="I72" s="40"/>
      <c r="J72" s="15">
        <f>SUM(D72*I72)</f>
        <v>0</v>
      </c>
      <c r="K72" s="40"/>
      <c r="L72" s="15">
        <f>SUM(D72*K72)</f>
        <v>0</v>
      </c>
      <c r="M72" s="42">
        <f>SUM(E72+G72+I72+K72)</f>
        <v>0</v>
      </c>
      <c r="N72" s="43">
        <f>SUM(F72+H72+J72+L72)</f>
        <v>0</v>
      </c>
      <c r="O72" s="80"/>
    </row>
    <row r="73" spans="1:15" ht="15" customHeight="1">
      <c r="B73" s="17" t="s">
        <v>78</v>
      </c>
      <c r="C73" s="44"/>
      <c r="D73" s="39">
        <v>4500</v>
      </c>
      <c r="E73" s="85">
        <v>1</v>
      </c>
      <c r="F73" s="15">
        <f>SUM(D73*E73)</f>
        <v>4500</v>
      </c>
      <c r="G73" s="40">
        <v>0</v>
      </c>
      <c r="H73" s="15">
        <f>SUM(D73*G73)</f>
        <v>0</v>
      </c>
      <c r="I73" s="40">
        <v>0</v>
      </c>
      <c r="J73" s="15">
        <f>SUM(D73*I73)</f>
        <v>0</v>
      </c>
      <c r="K73" s="40"/>
      <c r="L73" s="15"/>
      <c r="M73" s="42">
        <f>SUM(E73+G73+I73+K73)</f>
        <v>1</v>
      </c>
      <c r="N73" s="43">
        <f>SUM(F73+H73+J73+L73)</f>
        <v>4500</v>
      </c>
      <c r="O73" s="35"/>
    </row>
    <row r="74" spans="1:15" ht="15" customHeight="1">
      <c r="B74" s="98" t="s">
        <v>79</v>
      </c>
      <c r="C74" s="99"/>
      <c r="D74" s="83">
        <f>SUM(D72:D73)</f>
        <v>4500</v>
      </c>
      <c r="E74" s="84"/>
      <c r="F74" s="83">
        <f>SUM(F72:F73)</f>
        <v>4500</v>
      </c>
      <c r="G74" s="84"/>
      <c r="H74" s="83">
        <f>SUM(H72:H73)</f>
        <v>0</v>
      </c>
      <c r="I74" s="84"/>
      <c r="J74" s="83">
        <f>SUM(J72:J73)</f>
        <v>0</v>
      </c>
      <c r="K74" s="84"/>
      <c r="L74" s="83">
        <f>SUM(L72:L73)</f>
        <v>0</v>
      </c>
      <c r="M74" s="97"/>
      <c r="N74" s="83">
        <f>SUM(N72:N73)</f>
        <v>4500</v>
      </c>
      <c r="O74" s="97">
        <f>N74</f>
        <v>4500</v>
      </c>
    </row>
    <row r="75" spans="1:15" ht="15" customHeight="1">
      <c r="C75" s="44"/>
      <c r="D75" s="39"/>
      <c r="E75" s="85"/>
      <c r="F75" s="15"/>
      <c r="G75" s="40"/>
      <c r="H75" s="15"/>
      <c r="I75" s="40"/>
      <c r="J75" s="15"/>
      <c r="K75" s="40"/>
      <c r="L75" s="15"/>
      <c r="M75" s="42"/>
      <c r="N75" s="43"/>
      <c r="O75" s="35"/>
    </row>
    <row r="76" spans="1:15" ht="26.25" customHeight="1" thickBot="1">
      <c r="B76" s="1" t="s">
        <v>4</v>
      </c>
      <c r="C76" s="1"/>
      <c r="D76" s="94">
        <f>SUM(D45+D61+D66+D70+D74)</f>
        <v>875611.1612476923</v>
      </c>
      <c r="E76" s="95"/>
      <c r="F76" s="94">
        <f>SUM(F45+F61+F66+F70+F74)</f>
        <v>532760.2953506154</v>
      </c>
      <c r="G76" s="96"/>
      <c r="H76" s="94">
        <f>SUM(H45+H61+H66+H70+H74)</f>
        <v>98452.627983538478</v>
      </c>
      <c r="I76" s="96"/>
      <c r="J76" s="94">
        <f>SUM(J45+J61+J66+J70+J74)</f>
        <v>244398.23791353847</v>
      </c>
      <c r="K76" s="96"/>
      <c r="L76" s="94">
        <f>SUM(L45+L61+L66+L70+L74)</f>
        <v>0</v>
      </c>
      <c r="M76" s="96"/>
      <c r="N76" s="94">
        <f>SUM(N45+N61+N66+N70+N74)</f>
        <v>875611.1612476923</v>
      </c>
      <c r="O76" s="94">
        <f>SUM(O45+O61+O66+O70+O74)</f>
        <v>875611.1612476923</v>
      </c>
    </row>
    <row r="77" spans="1:15" ht="15" customHeight="1" thickTop="1">
      <c r="C77" s="33"/>
      <c r="D77" s="44"/>
      <c r="E77" s="36"/>
      <c r="F77" s="44"/>
      <c r="G77" s="44"/>
      <c r="H77" s="44"/>
      <c r="I77" s="44"/>
      <c r="J77" s="44"/>
      <c r="K77" s="44"/>
      <c r="L77" s="44"/>
      <c r="M77" s="44"/>
      <c r="N77" s="44"/>
    </row>
    <row r="78" spans="1:15">
      <c r="C78" s="33"/>
      <c r="D78" s="33"/>
      <c r="E78" s="88"/>
      <c r="F78" s="33"/>
      <c r="G78" s="33"/>
      <c r="H78" s="33"/>
      <c r="I78" s="33"/>
      <c r="J78" s="33"/>
      <c r="K78" s="33"/>
      <c r="L78" s="33"/>
      <c r="M78" s="33"/>
      <c r="N78" s="33"/>
    </row>
    <row r="79" spans="1:15">
      <c r="C79" s="33"/>
      <c r="D79" s="33"/>
      <c r="E79" s="88"/>
      <c r="F79" s="33"/>
      <c r="G79" s="33"/>
      <c r="H79" s="33"/>
      <c r="I79" s="33"/>
      <c r="J79" s="33"/>
      <c r="K79" s="33"/>
      <c r="L79" s="33"/>
      <c r="M79" s="33"/>
      <c r="N79" s="33"/>
    </row>
    <row r="80" spans="1:15">
      <c r="C80" s="33"/>
      <c r="D80" s="33"/>
      <c r="E80" s="88"/>
      <c r="F80" s="33"/>
      <c r="G80" s="33"/>
      <c r="H80" s="33"/>
      <c r="I80" s="33"/>
      <c r="J80" s="33"/>
      <c r="K80" s="33"/>
      <c r="L80" s="33"/>
      <c r="M80" s="33"/>
      <c r="N80" s="33"/>
    </row>
    <row r="81" spans="3:14">
      <c r="C81" s="33"/>
      <c r="D81" s="33"/>
      <c r="E81" s="88"/>
      <c r="F81" s="33"/>
      <c r="G81" s="33"/>
      <c r="H81" s="33"/>
      <c r="I81" s="33"/>
      <c r="J81" s="33"/>
      <c r="K81" s="33"/>
      <c r="L81" s="33"/>
      <c r="M81" s="33"/>
      <c r="N81" s="33"/>
    </row>
    <row r="82" spans="3:14">
      <c r="C82" s="33"/>
      <c r="D82" s="33"/>
      <c r="E82" s="88"/>
      <c r="F82" s="33"/>
      <c r="G82" s="33"/>
      <c r="H82" s="33"/>
      <c r="I82" s="33"/>
      <c r="J82" s="33"/>
      <c r="K82" s="33"/>
      <c r="L82" s="33"/>
      <c r="M82" s="33"/>
      <c r="N82" s="33"/>
    </row>
    <row r="83" spans="3:14">
      <c r="C83" s="33"/>
      <c r="D83" s="33"/>
      <c r="E83" s="88"/>
      <c r="F83" s="33"/>
      <c r="G83" s="33"/>
      <c r="H83" s="33"/>
      <c r="I83" s="33"/>
      <c r="J83" s="33"/>
      <c r="K83" s="33"/>
      <c r="L83" s="33"/>
      <c r="M83" s="33"/>
      <c r="N83" s="33"/>
    </row>
    <row r="84" spans="3:14">
      <c r="C84" s="33"/>
      <c r="D84" s="33"/>
      <c r="E84" s="88"/>
      <c r="F84" s="33"/>
      <c r="G84" s="33"/>
      <c r="H84" s="33"/>
      <c r="I84" s="33"/>
      <c r="J84" s="33"/>
      <c r="K84" s="33"/>
      <c r="L84" s="33"/>
      <c r="M84" s="33"/>
      <c r="N84" s="33"/>
    </row>
    <row r="85" spans="3:14">
      <c r="C85" s="33"/>
      <c r="D85" s="33"/>
      <c r="E85" s="88"/>
      <c r="F85" s="33"/>
      <c r="G85" s="33"/>
      <c r="H85" s="33"/>
      <c r="I85" s="33"/>
      <c r="J85" s="33"/>
      <c r="K85" s="33"/>
      <c r="L85" s="33"/>
      <c r="M85" s="33"/>
      <c r="N85" s="33"/>
    </row>
  </sheetData>
  <mergeCells count="5">
    <mergeCell ref="E6:F6"/>
    <mergeCell ref="E5:L5"/>
    <mergeCell ref="G6:H6"/>
    <mergeCell ref="I6:J6"/>
    <mergeCell ref="K6:L6"/>
  </mergeCells>
  <pageMargins left="0.33" right="0.19" top="1" bottom="1" header="0.5" footer="0.5"/>
  <pageSetup orientation="portrait" r:id="rId1"/>
  <headerFooter alignWithMargins="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workbookViewId="0">
      <selection activeCell="H13" sqref="H13"/>
    </sheetView>
  </sheetViews>
  <sheetFormatPr defaultRowHeight="12.75"/>
  <cols>
    <col min="1" max="1" width="12.140625" style="178" customWidth="1"/>
    <col min="2" max="2" width="11.28515625" customWidth="1"/>
    <col min="3" max="3" width="12" customWidth="1"/>
    <col min="4" max="4" width="15.28515625" customWidth="1"/>
    <col min="5" max="5" width="11.140625" customWidth="1"/>
    <col min="6" max="6" width="15.42578125" customWidth="1"/>
    <col min="7" max="7" width="11.5703125" customWidth="1"/>
    <col min="8" max="8" width="13.140625" customWidth="1"/>
  </cols>
  <sheetData>
    <row r="1" spans="1:8">
      <c r="B1" t="s">
        <v>88</v>
      </c>
    </row>
    <row r="3" spans="1:8">
      <c r="G3" t="s">
        <v>89</v>
      </c>
      <c r="H3" t="s">
        <v>90</v>
      </c>
    </row>
    <row r="4" spans="1:8" s="139" customFormat="1">
      <c r="A4" s="179" t="s">
        <v>195</v>
      </c>
      <c r="B4" s="139" t="s">
        <v>91</v>
      </c>
      <c r="C4" s="139" t="s">
        <v>94</v>
      </c>
      <c r="D4" s="139" t="s">
        <v>93</v>
      </c>
      <c r="E4" s="139" t="s">
        <v>92</v>
      </c>
      <c r="F4" s="139" t="s">
        <v>95</v>
      </c>
      <c r="G4" s="139" t="s">
        <v>4</v>
      </c>
      <c r="H4" s="139" t="s">
        <v>96</v>
      </c>
    </row>
    <row r="5" spans="1:8">
      <c r="A5" s="178">
        <v>1</v>
      </c>
      <c r="B5" s="10">
        <f>BudgetItems!F45</f>
        <v>261178.49535061538</v>
      </c>
      <c r="C5" s="107">
        <f>BudgetItems!F61</f>
        <v>243261.80000000002</v>
      </c>
      <c r="D5" s="107">
        <f>BudgetItems!F66</f>
        <v>19020</v>
      </c>
      <c r="E5" s="107">
        <f>BudgetItems!F70</f>
        <v>4800</v>
      </c>
      <c r="F5" s="107">
        <f>BudgetItems!F74</f>
        <v>4500</v>
      </c>
      <c r="G5" s="13">
        <f>SUM(B5:F5)</f>
        <v>532760.2953506154</v>
      </c>
      <c r="H5">
        <f>G5/G13</f>
        <v>0.60844392914254841</v>
      </c>
    </row>
    <row r="6" spans="1:8">
      <c r="A6" s="178">
        <v>2</v>
      </c>
      <c r="B6" s="10">
        <f>BudgetItems!H45</f>
        <v>70481.627983538478</v>
      </c>
      <c r="C6" s="107">
        <f>BudgetItems!H61</f>
        <v>26481.000000000004</v>
      </c>
      <c r="D6" s="107">
        <f>BudgetItems!H66</f>
        <v>1490</v>
      </c>
      <c r="E6" s="107">
        <f>BudgetItems!H70</f>
        <v>0</v>
      </c>
      <c r="F6" s="107">
        <f>BudgetItems!H74</f>
        <v>0</v>
      </c>
      <c r="G6" s="13">
        <f t="shared" ref="G6:G9" si="0">SUM(B6:F6)</f>
        <v>98452.627983538478</v>
      </c>
      <c r="H6">
        <f>G6/G13</f>
        <v>0.11243875402781471</v>
      </c>
    </row>
    <row r="7" spans="1:8">
      <c r="A7" s="178">
        <v>3</v>
      </c>
      <c r="B7" s="10">
        <f>BudgetItems!J45</f>
        <v>124852.03791353846</v>
      </c>
      <c r="C7" s="107">
        <f>BudgetItems!J61</f>
        <v>112356.2</v>
      </c>
      <c r="D7" s="107">
        <f>BudgetItems!J66</f>
        <v>5990</v>
      </c>
      <c r="E7" s="107">
        <f>BudgetItems!J70</f>
        <v>1200</v>
      </c>
      <c r="F7" s="107">
        <f>BudgetItems!J74</f>
        <v>0</v>
      </c>
      <c r="G7" s="13">
        <f t="shared" si="0"/>
        <v>244398.23791353847</v>
      </c>
      <c r="H7">
        <f>G7/G13</f>
        <v>0.27911731682963697</v>
      </c>
    </row>
    <row r="8" spans="1:8">
      <c r="B8">
        <f>BudgetItems!L45</f>
        <v>0</v>
      </c>
      <c r="C8" s="107">
        <f>BudgetItems!L61</f>
        <v>0</v>
      </c>
      <c r="D8" s="107">
        <f>BudgetItems!L66</f>
        <v>0</v>
      </c>
      <c r="E8" s="107">
        <f>BudgetItems!L70</f>
        <v>0</v>
      </c>
      <c r="F8" s="107">
        <f>BudgetItems!L70</f>
        <v>0</v>
      </c>
      <c r="G8" s="13">
        <f t="shared" si="0"/>
        <v>0</v>
      </c>
      <c r="H8">
        <f>G8/G13</f>
        <v>0</v>
      </c>
    </row>
    <row r="9" spans="1:8">
      <c r="B9">
        <v>0</v>
      </c>
      <c r="C9">
        <v>0</v>
      </c>
      <c r="D9">
        <v>0</v>
      </c>
      <c r="E9">
        <v>0</v>
      </c>
      <c r="F9">
        <v>0</v>
      </c>
      <c r="G9" s="13">
        <f t="shared" si="0"/>
        <v>0</v>
      </c>
      <c r="H9">
        <f>G9/G13</f>
        <v>0</v>
      </c>
    </row>
    <row r="13" spans="1:8" s="180" customFormat="1">
      <c r="A13" s="181" t="s">
        <v>89</v>
      </c>
      <c r="B13" s="180">
        <f>SUM(B5:B12)</f>
        <v>456512.1612476923</v>
      </c>
      <c r="C13" s="180">
        <f t="shared" ref="C13:F13" si="1">SUM(C5:C12)</f>
        <v>382099.00000000006</v>
      </c>
      <c r="D13" s="180">
        <f t="shared" si="1"/>
        <v>26500</v>
      </c>
      <c r="E13" s="180">
        <f t="shared" si="1"/>
        <v>6000</v>
      </c>
      <c r="F13" s="180">
        <f t="shared" si="1"/>
        <v>4500</v>
      </c>
      <c r="G13" s="180">
        <f>SUM(B13:F13)</f>
        <v>875611.1612476923</v>
      </c>
      <c r="H13" s="180">
        <f>SUM(H5:H12)</f>
        <v>1</v>
      </c>
    </row>
    <row r="16" spans="1:8">
      <c r="H16" t="s">
        <v>87</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workbookViewId="0">
      <selection activeCell="H5" sqref="H5"/>
    </sheetView>
  </sheetViews>
  <sheetFormatPr defaultRowHeight="12.75"/>
  <cols>
    <col min="2" max="2" width="12" customWidth="1"/>
    <col min="3" max="3" width="17.140625" customWidth="1"/>
    <col min="5" max="5" width="16.7109375" style="10" customWidth="1"/>
    <col min="6" max="6" width="15.140625" style="10" customWidth="1"/>
    <col min="10" max="10" width="12.140625" customWidth="1"/>
  </cols>
  <sheetData>
    <row r="1" spans="1:10">
      <c r="A1" t="s">
        <v>97</v>
      </c>
    </row>
    <row r="3" spans="1:10" s="182" customFormat="1" ht="15">
      <c r="B3" s="182" t="s">
        <v>98</v>
      </c>
      <c r="E3" s="183"/>
      <c r="F3" s="183"/>
    </row>
    <row r="4" spans="1:10" s="182" customFormat="1" ht="15">
      <c r="B4" s="182" t="s">
        <v>17</v>
      </c>
      <c r="D4" s="182" t="s">
        <v>4</v>
      </c>
      <c r="E4" s="183"/>
      <c r="F4" s="183">
        <f>SUM(E5:E10)</f>
        <v>456512.1612476923</v>
      </c>
      <c r="J4" s="183"/>
    </row>
    <row r="5" spans="1:10">
      <c r="C5" t="s">
        <v>10</v>
      </c>
      <c r="E5" s="10">
        <f>salaries!P47</f>
        <v>385960.99999999994</v>
      </c>
    </row>
    <row r="6" spans="1:10">
      <c r="C6" t="s">
        <v>8</v>
      </c>
      <c r="E6" s="10">
        <f>benefits!E48</f>
        <v>29025.467307692306</v>
      </c>
    </row>
    <row r="7" spans="1:10">
      <c r="C7" t="s">
        <v>99</v>
      </c>
      <c r="E7" s="10">
        <f>benefits!F48</f>
        <v>17120</v>
      </c>
    </row>
    <row r="8" spans="1:10">
      <c r="C8" t="s">
        <v>100</v>
      </c>
      <c r="E8" s="10">
        <f>benefits!G48</f>
        <v>5626.8639400000002</v>
      </c>
    </row>
    <row r="9" spans="1:10">
      <c r="C9" t="s">
        <v>7</v>
      </c>
      <c r="E9" s="10">
        <f>benefits!H48</f>
        <v>11578.83</v>
      </c>
    </row>
    <row r="10" spans="1:10">
      <c r="C10" t="s">
        <v>5</v>
      </c>
      <c r="E10" s="10">
        <f>benefits!J48</f>
        <v>7200</v>
      </c>
    </row>
    <row r="12" spans="1:10" s="182" customFormat="1" ht="15">
      <c r="B12" s="182" t="s">
        <v>197</v>
      </c>
      <c r="D12" s="182" t="s">
        <v>4</v>
      </c>
      <c r="E12" s="183"/>
      <c r="F12" s="183">
        <f>SUM(E13:E14)</f>
        <v>6000</v>
      </c>
    </row>
    <row r="13" spans="1:10">
      <c r="E13" s="10">
        <f>BudgetItems!D69</f>
        <v>0</v>
      </c>
    </row>
    <row r="14" spans="1:10">
      <c r="C14" s="17" t="s">
        <v>101</v>
      </c>
      <c r="E14" s="10">
        <f>BudgetItems!D68</f>
        <v>6000</v>
      </c>
    </row>
    <row r="16" spans="1:10" s="182" customFormat="1" ht="15">
      <c r="B16" s="182" t="s">
        <v>44</v>
      </c>
      <c r="D16" s="182" t="s">
        <v>4</v>
      </c>
      <c r="E16" s="183"/>
      <c r="F16" s="183">
        <f>SUM(E17:E19)</f>
        <v>26500</v>
      </c>
    </row>
    <row r="17" spans="2:6">
      <c r="C17" t="s">
        <v>105</v>
      </c>
      <c r="E17" s="10">
        <v>7800</v>
      </c>
    </row>
    <row r="18" spans="2:6">
      <c r="C18" t="s">
        <v>106</v>
      </c>
      <c r="E18" s="10">
        <v>14900</v>
      </c>
    </row>
    <row r="19" spans="2:6">
      <c r="C19" s="17" t="s">
        <v>46</v>
      </c>
      <c r="E19" s="10">
        <v>3800</v>
      </c>
    </row>
    <row r="21" spans="2:6" s="182" customFormat="1" ht="15">
      <c r="B21" s="182" t="s">
        <v>94</v>
      </c>
      <c r="D21" s="182" t="s">
        <v>4</v>
      </c>
      <c r="E21" s="183"/>
      <c r="F21" s="183">
        <f>SUM(E22:E35)</f>
        <v>382099</v>
      </c>
    </row>
    <row r="22" spans="2:6">
      <c r="B22" t="s">
        <v>3</v>
      </c>
      <c r="E22" s="10">
        <f>BudgetItems!D47</f>
        <v>55500</v>
      </c>
    </row>
    <row r="23" spans="2:6">
      <c r="B23" t="s">
        <v>30</v>
      </c>
      <c r="E23" s="10">
        <f>BudgetItems!D48</f>
        <v>10000</v>
      </c>
    </row>
    <row r="24" spans="2:6">
      <c r="B24" t="s">
        <v>28</v>
      </c>
      <c r="E24" s="10">
        <f>BudgetItems!D49</f>
        <v>103614</v>
      </c>
    </row>
    <row r="25" spans="2:6">
      <c r="B25" t="s">
        <v>38</v>
      </c>
      <c r="E25" s="10">
        <f>BudgetItems!D50</f>
        <v>20524</v>
      </c>
    </row>
    <row r="26" spans="2:6">
      <c r="B26" t="s">
        <v>29</v>
      </c>
      <c r="E26" s="10">
        <f>BudgetItems!D51</f>
        <v>29000</v>
      </c>
    </row>
    <row r="27" spans="2:6">
      <c r="B27" t="s">
        <v>39</v>
      </c>
      <c r="E27" s="10">
        <f>BudgetItems!D52</f>
        <v>4961</v>
      </c>
    </row>
    <row r="28" spans="2:6">
      <c r="B28" t="s">
        <v>43</v>
      </c>
      <c r="E28" s="10">
        <f>BudgetItems!D53</f>
        <v>8000</v>
      </c>
    </row>
    <row r="29" spans="2:6">
      <c r="B29" t="s">
        <v>31</v>
      </c>
      <c r="E29" s="10">
        <f>BudgetItems!D54</f>
        <v>8500</v>
      </c>
    </row>
    <row r="30" spans="2:6">
      <c r="B30" s="17" t="s">
        <v>196</v>
      </c>
      <c r="E30" s="10">
        <f>BudgetItems!D55</f>
        <v>65000</v>
      </c>
    </row>
    <row r="31" spans="2:6">
      <c r="B31" s="17" t="s">
        <v>186</v>
      </c>
      <c r="E31" s="10">
        <f>BudgetItems!D56</f>
        <v>8000</v>
      </c>
    </row>
    <row r="32" spans="2:6">
      <c r="B32" s="17" t="s">
        <v>187</v>
      </c>
      <c r="E32" s="10">
        <f>BudgetItems!D57</f>
        <v>2000</v>
      </c>
    </row>
    <row r="33" spans="1:7">
      <c r="B33" s="17" t="s">
        <v>189</v>
      </c>
      <c r="E33" s="10">
        <f>BudgetItems!D58</f>
        <v>5000</v>
      </c>
    </row>
    <row r="34" spans="1:7">
      <c r="B34" s="17" t="s">
        <v>188</v>
      </c>
      <c r="E34" s="10">
        <f>BudgetItems!D59</f>
        <v>58000</v>
      </c>
    </row>
    <row r="35" spans="1:7">
      <c r="B35" s="17" t="s">
        <v>198</v>
      </c>
      <c r="E35" s="10">
        <f>BudgetItems!D60</f>
        <v>4000</v>
      </c>
    </row>
    <row r="36" spans="1:7">
      <c r="B36" s="17"/>
    </row>
    <row r="37" spans="1:7" ht="15">
      <c r="A37" s="182"/>
      <c r="B37" s="182" t="s">
        <v>199</v>
      </c>
      <c r="C37" s="182"/>
      <c r="D37" s="182" t="s">
        <v>4</v>
      </c>
      <c r="E37" s="183"/>
      <c r="F37" s="183">
        <f>E38</f>
        <v>4500</v>
      </c>
      <c r="G37" s="182"/>
    </row>
    <row r="38" spans="1:7">
      <c r="B38" t="s">
        <v>102</v>
      </c>
      <c r="E38" s="10">
        <v>4500</v>
      </c>
    </row>
    <row r="39" spans="1:7">
      <c r="B39" t="s">
        <v>103</v>
      </c>
      <c r="E39" s="10">
        <v>0</v>
      </c>
    </row>
    <row r="42" spans="1:7" s="1" customFormat="1">
      <c r="B42" s="1" t="s">
        <v>89</v>
      </c>
      <c r="E42" s="180">
        <f>SUM(E5:E41)</f>
        <v>875611.1612476923</v>
      </c>
      <c r="F42" s="180">
        <f>SUM(F4:F41)</f>
        <v>875611.1612476923</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topLeftCell="A9" zoomScalePageLayoutView="60" workbookViewId="0">
      <selection activeCell="N9" sqref="N1:N1048576"/>
    </sheetView>
  </sheetViews>
  <sheetFormatPr defaultRowHeight="12.75"/>
  <cols>
    <col min="1" max="1" width="17.28515625" customWidth="1"/>
    <col min="14" max="14" width="11.5703125" style="10" bestFit="1" customWidth="1"/>
    <col min="15" max="15" width="13" customWidth="1"/>
  </cols>
  <sheetData>
    <row r="1" spans="1:15">
      <c r="A1" t="s">
        <v>118</v>
      </c>
    </row>
    <row r="3" spans="1:15" ht="28.9" customHeight="1">
      <c r="A3" s="108" t="s">
        <v>84</v>
      </c>
      <c r="B3" s="219" t="s">
        <v>124</v>
      </c>
      <c r="C3" s="209"/>
      <c r="D3" s="209"/>
      <c r="E3" s="209"/>
      <c r="F3" s="209"/>
      <c r="G3" s="209"/>
      <c r="H3" s="209"/>
      <c r="I3" s="209"/>
      <c r="J3" s="209"/>
      <c r="K3" s="209"/>
      <c r="L3" s="209"/>
      <c r="M3" s="220"/>
      <c r="N3" s="193" t="s">
        <v>0</v>
      </c>
    </row>
    <row r="4" spans="1:15" ht="28.9" customHeight="1">
      <c r="A4" s="109" t="s">
        <v>125</v>
      </c>
      <c r="B4" s="110">
        <v>1</v>
      </c>
      <c r="C4" s="208" t="s">
        <v>126</v>
      </c>
      <c r="D4" s="208"/>
      <c r="E4" s="208"/>
      <c r="F4" s="208"/>
      <c r="G4" s="208"/>
      <c r="H4" s="208"/>
      <c r="I4" s="208"/>
      <c r="J4" s="208"/>
      <c r="K4" s="208"/>
      <c r="L4" s="208"/>
      <c r="M4" s="208"/>
      <c r="N4" s="193">
        <f>+BudgetItems!F76</f>
        <v>532760.2953506154</v>
      </c>
      <c r="O4" s="107">
        <f>SUM(N5:N10)</f>
        <v>0</v>
      </c>
    </row>
    <row r="5" spans="1:15" ht="28.9" customHeight="1">
      <c r="A5" s="111" t="s">
        <v>85</v>
      </c>
      <c r="B5" s="112">
        <v>1.1000000000000001</v>
      </c>
      <c r="C5" s="219" t="s">
        <v>127</v>
      </c>
      <c r="D5" s="209"/>
      <c r="E5" s="209"/>
      <c r="F5" s="209"/>
      <c r="G5" s="209"/>
      <c r="H5" s="209"/>
      <c r="I5" s="209"/>
      <c r="J5" s="209"/>
      <c r="K5" s="209"/>
      <c r="L5" s="209"/>
      <c r="M5" s="220"/>
      <c r="N5" s="193"/>
    </row>
    <row r="6" spans="1:15" ht="102.75" customHeight="1">
      <c r="A6" s="113" t="s">
        <v>85</v>
      </c>
      <c r="B6" s="114">
        <v>1.2</v>
      </c>
      <c r="C6" s="195" t="s">
        <v>128</v>
      </c>
      <c r="D6" s="196"/>
      <c r="E6" s="196"/>
      <c r="F6" s="196"/>
      <c r="G6" s="196"/>
      <c r="H6" s="196"/>
      <c r="I6" s="196"/>
      <c r="J6" s="196"/>
      <c r="K6" s="196"/>
      <c r="L6" s="196"/>
      <c r="M6" s="197"/>
      <c r="N6" s="193"/>
    </row>
    <row r="7" spans="1:15" ht="28.9" customHeight="1">
      <c r="A7" s="113" t="s">
        <v>85</v>
      </c>
      <c r="B7" s="114">
        <v>1.3</v>
      </c>
      <c r="C7" s="210" t="s">
        <v>129</v>
      </c>
      <c r="D7" s="210"/>
      <c r="E7" s="210"/>
      <c r="F7" s="210"/>
      <c r="G7" s="210"/>
      <c r="H7" s="210"/>
      <c r="I7" s="210"/>
      <c r="J7" s="210"/>
      <c r="K7" s="210"/>
      <c r="L7" s="210"/>
      <c r="M7" s="210"/>
      <c r="N7" s="193"/>
    </row>
    <row r="8" spans="1:15" ht="28.9" customHeight="1">
      <c r="A8" s="113" t="s">
        <v>85</v>
      </c>
      <c r="B8" s="114">
        <v>1.4</v>
      </c>
      <c r="C8" s="195" t="s">
        <v>130</v>
      </c>
      <c r="D8" s="196"/>
      <c r="E8" s="196"/>
      <c r="F8" s="196"/>
      <c r="G8" s="196"/>
      <c r="H8" s="196"/>
      <c r="I8" s="196"/>
      <c r="J8" s="196"/>
      <c r="K8" s="196"/>
      <c r="L8" s="196"/>
      <c r="M8" s="197"/>
      <c r="N8" s="193"/>
    </row>
    <row r="9" spans="1:15" ht="28.9" customHeight="1">
      <c r="A9" s="113" t="s">
        <v>85</v>
      </c>
      <c r="B9" s="114">
        <v>1.5</v>
      </c>
      <c r="C9" s="210" t="s">
        <v>131</v>
      </c>
      <c r="D9" s="210"/>
      <c r="E9" s="210"/>
      <c r="F9" s="210"/>
      <c r="G9" s="210"/>
      <c r="H9" s="210"/>
      <c r="I9" s="210"/>
      <c r="J9" s="210"/>
      <c r="K9" s="210"/>
      <c r="L9" s="210"/>
      <c r="M9" s="210"/>
      <c r="N9" s="193"/>
    </row>
    <row r="10" spans="1:15" ht="28.9" customHeight="1">
      <c r="A10" s="113" t="s">
        <v>132</v>
      </c>
      <c r="B10" s="114"/>
      <c r="C10" s="195" t="s">
        <v>133</v>
      </c>
      <c r="D10" s="196"/>
      <c r="E10" s="196"/>
      <c r="F10" s="196"/>
      <c r="G10" s="196"/>
      <c r="H10" s="196"/>
      <c r="I10" s="196"/>
      <c r="J10" s="196"/>
      <c r="K10" s="196"/>
      <c r="L10" s="196"/>
      <c r="M10" s="197"/>
      <c r="N10" s="193"/>
    </row>
    <row r="11" spans="1:15" ht="28.9" customHeight="1">
      <c r="A11" s="115" t="s">
        <v>125</v>
      </c>
      <c r="B11" s="116">
        <v>2</v>
      </c>
      <c r="C11" s="210" t="s">
        <v>134</v>
      </c>
      <c r="D11" s="210"/>
      <c r="E11" s="210"/>
      <c r="F11" s="210"/>
      <c r="G11" s="210"/>
      <c r="H11" s="210"/>
      <c r="I11" s="210"/>
      <c r="J11" s="210"/>
      <c r="K11" s="210"/>
      <c r="L11" s="210"/>
      <c r="M11" s="210"/>
      <c r="N11" s="193">
        <f>+BudgetItems!H76</f>
        <v>98452.627983538478</v>
      </c>
      <c r="O11" s="107"/>
    </row>
    <row r="12" spans="1:15" ht="28.9" customHeight="1">
      <c r="A12" s="113" t="s">
        <v>86</v>
      </c>
      <c r="B12" s="112">
        <v>2.1</v>
      </c>
      <c r="C12" s="205" t="s">
        <v>135</v>
      </c>
      <c r="D12" s="206"/>
      <c r="E12" s="206"/>
      <c r="F12" s="206"/>
      <c r="G12" s="206"/>
      <c r="H12" s="206"/>
      <c r="I12" s="206"/>
      <c r="J12" s="206"/>
      <c r="K12" s="206"/>
      <c r="L12" s="206"/>
      <c r="M12" s="207"/>
      <c r="N12" s="193"/>
    </row>
    <row r="13" spans="1:15" ht="28.9" customHeight="1">
      <c r="A13" s="113" t="s">
        <v>86</v>
      </c>
      <c r="B13" s="114">
        <v>2.2000000000000002</v>
      </c>
      <c r="C13" s="205" t="s">
        <v>136</v>
      </c>
      <c r="D13" s="206"/>
      <c r="E13" s="206"/>
      <c r="F13" s="206"/>
      <c r="G13" s="206"/>
      <c r="H13" s="206"/>
      <c r="I13" s="206"/>
      <c r="J13" s="206"/>
      <c r="K13" s="206"/>
      <c r="L13" s="206"/>
      <c r="M13" s="207"/>
      <c r="N13" s="193"/>
    </row>
    <row r="14" spans="1:15" ht="28.9" customHeight="1">
      <c r="A14" s="113" t="s">
        <v>132</v>
      </c>
      <c r="B14" s="114"/>
      <c r="C14" s="210"/>
      <c r="D14" s="210"/>
      <c r="E14" s="210"/>
      <c r="F14" s="210"/>
      <c r="G14" s="210"/>
      <c r="H14" s="210"/>
      <c r="I14" s="210"/>
      <c r="J14" s="210"/>
      <c r="K14" s="210"/>
      <c r="L14" s="210"/>
      <c r="M14" s="210"/>
      <c r="N14" s="193"/>
    </row>
    <row r="15" spans="1:15" ht="28.9" customHeight="1">
      <c r="A15" s="117" t="s">
        <v>125</v>
      </c>
      <c r="B15" s="114">
        <v>3</v>
      </c>
      <c r="C15" s="205" t="s">
        <v>137</v>
      </c>
      <c r="D15" s="206"/>
      <c r="E15" s="206"/>
      <c r="F15" s="206"/>
      <c r="G15" s="206"/>
      <c r="H15" s="206"/>
      <c r="I15" s="206"/>
      <c r="J15" s="206"/>
      <c r="K15" s="206"/>
      <c r="L15" s="206"/>
      <c r="M15" s="207"/>
      <c r="N15" s="193">
        <f>+BudgetItems!J76</f>
        <v>244398.23791353847</v>
      </c>
    </row>
    <row r="16" spans="1:15" ht="132" customHeight="1">
      <c r="A16" s="113" t="s">
        <v>86</v>
      </c>
      <c r="B16" s="114">
        <v>3.1</v>
      </c>
      <c r="C16" s="210" t="s">
        <v>138</v>
      </c>
      <c r="D16" s="210"/>
      <c r="E16" s="210"/>
      <c r="F16" s="210"/>
      <c r="G16" s="210"/>
      <c r="H16" s="210"/>
      <c r="I16" s="210"/>
      <c r="J16" s="210"/>
      <c r="K16" s="210"/>
      <c r="L16" s="210"/>
      <c r="M16" s="210"/>
      <c r="N16" s="193"/>
    </row>
    <row r="17" spans="1:14" ht="28.9" customHeight="1">
      <c r="A17" s="113" t="s">
        <v>86</v>
      </c>
      <c r="B17" s="114">
        <v>3.2</v>
      </c>
      <c r="C17" s="205" t="s">
        <v>139</v>
      </c>
      <c r="D17" s="206"/>
      <c r="E17" s="206"/>
      <c r="F17" s="206"/>
      <c r="G17" s="206"/>
      <c r="H17" s="206"/>
      <c r="I17" s="206"/>
      <c r="J17" s="206"/>
      <c r="K17" s="206"/>
      <c r="L17" s="206"/>
      <c r="M17" s="207"/>
      <c r="N17" s="193"/>
    </row>
    <row r="18" spans="1:14" ht="110.25" customHeight="1">
      <c r="A18" s="113" t="s">
        <v>86</v>
      </c>
      <c r="B18" s="118">
        <v>3.3</v>
      </c>
      <c r="C18" s="221" t="s">
        <v>140</v>
      </c>
      <c r="D18" s="221"/>
      <c r="E18" s="221"/>
      <c r="F18" s="221"/>
      <c r="G18" s="221"/>
      <c r="H18" s="221"/>
      <c r="I18" s="221"/>
      <c r="J18" s="221"/>
      <c r="K18" s="221"/>
      <c r="L18" s="221"/>
      <c r="M18" s="221"/>
      <c r="N18" s="194"/>
    </row>
    <row r="19" spans="1:14" ht="32.25" customHeight="1">
      <c r="A19" s="184" t="s">
        <v>132</v>
      </c>
      <c r="B19" s="112"/>
      <c r="C19" s="218"/>
      <c r="D19" s="218"/>
      <c r="E19" s="218"/>
      <c r="F19" s="218"/>
      <c r="G19" s="218"/>
      <c r="H19" s="218"/>
      <c r="I19" s="218"/>
      <c r="J19" s="218"/>
      <c r="K19" s="218"/>
      <c r="L19" s="218"/>
      <c r="M19" s="218"/>
      <c r="N19" s="194"/>
    </row>
    <row r="20" spans="1:14" ht="28.9" customHeight="1">
      <c r="A20" s="119" t="s">
        <v>4</v>
      </c>
      <c r="B20" s="120"/>
      <c r="C20" s="120"/>
      <c r="D20" s="120"/>
      <c r="E20" s="120"/>
      <c r="F20" s="120"/>
      <c r="G20" s="120"/>
      <c r="H20" s="120"/>
      <c r="I20" s="120"/>
      <c r="J20" s="120"/>
      <c r="K20" s="120"/>
      <c r="L20" s="120"/>
      <c r="M20" s="120"/>
      <c r="N20" s="193">
        <f>SUM(N4:N18)</f>
        <v>875611.1612476923</v>
      </c>
    </row>
  </sheetData>
  <mergeCells count="17">
    <mergeCell ref="C8:M8"/>
    <mergeCell ref="C17:M17"/>
    <mergeCell ref="C18:M18"/>
    <mergeCell ref="C11:M11"/>
    <mergeCell ref="C12:M12"/>
    <mergeCell ref="C13:M13"/>
    <mergeCell ref="C14:M14"/>
    <mergeCell ref="B3:M3"/>
    <mergeCell ref="C4:M4"/>
    <mergeCell ref="C5:M5"/>
    <mergeCell ref="C6:M6"/>
    <mergeCell ref="C7:M7"/>
    <mergeCell ref="C15:M15"/>
    <mergeCell ref="C16:M16"/>
    <mergeCell ref="C10:M10"/>
    <mergeCell ref="C19:M19"/>
    <mergeCell ref="C9:M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abSelected="1" topLeftCell="A13" zoomScale="120" zoomScaleNormal="120" zoomScalePageLayoutView="150" workbookViewId="0">
      <selection activeCell="H21" sqref="H21"/>
    </sheetView>
  </sheetViews>
  <sheetFormatPr defaultColWidth="8.85546875" defaultRowHeight="12.75"/>
  <cols>
    <col min="1" max="1" width="3.28515625" customWidth="1"/>
    <col min="2" max="2" width="22.140625" customWidth="1"/>
    <col min="3" max="3" width="12.42578125" style="76" bestFit="1" customWidth="1"/>
    <col min="4" max="4" width="11.140625" customWidth="1"/>
    <col min="5" max="5" width="5.140625" style="173" customWidth="1"/>
    <col min="6" max="6" width="23" customWidth="1"/>
    <col min="7" max="7" width="12.7109375" style="188" customWidth="1"/>
    <col min="8" max="8" width="14.42578125" customWidth="1"/>
    <col min="9" max="9" width="12.85546875" bestFit="1" customWidth="1"/>
    <col min="10" max="10" width="9.140625" bestFit="1" customWidth="1"/>
    <col min="11" max="11" width="11.85546875" bestFit="1" customWidth="1"/>
  </cols>
  <sheetData>
    <row r="1" spans="1:11" ht="15" customHeight="1">
      <c r="A1" s="1" t="s">
        <v>19</v>
      </c>
    </row>
    <row r="2" spans="1:11" ht="15" customHeight="1">
      <c r="A2" s="1" t="s">
        <v>62</v>
      </c>
    </row>
    <row r="3" spans="1:11" ht="15" customHeight="1">
      <c r="A3" s="1" t="s">
        <v>212</v>
      </c>
    </row>
    <row r="4" spans="1:11" ht="15" customHeight="1">
      <c r="A4" s="3" t="s">
        <v>70</v>
      </c>
    </row>
    <row r="5" spans="1:11" ht="15" customHeight="1">
      <c r="B5" s="71"/>
      <c r="C5" s="186" t="s">
        <v>71</v>
      </c>
      <c r="G5" s="189" t="s">
        <v>183</v>
      </c>
    </row>
    <row r="6" spans="1:11" ht="15" customHeight="1">
      <c r="A6" s="1" t="s">
        <v>17</v>
      </c>
      <c r="B6" s="71"/>
    </row>
    <row r="7" spans="1:11" ht="15" customHeight="1">
      <c r="A7" s="1"/>
      <c r="B7" t="s">
        <v>1</v>
      </c>
      <c r="C7" s="76">
        <v>341836.42</v>
      </c>
      <c r="F7" s="17" t="s">
        <v>1</v>
      </c>
      <c r="G7" s="188">
        <v>375542</v>
      </c>
    </row>
    <row r="8" spans="1:11" ht="15" customHeight="1">
      <c r="A8" s="1"/>
      <c r="B8" s="17" t="s">
        <v>48</v>
      </c>
      <c r="C8" s="76">
        <v>7167</v>
      </c>
      <c r="F8" s="17" t="s">
        <v>48</v>
      </c>
      <c r="G8" s="188">
        <v>10419</v>
      </c>
      <c r="I8" s="191"/>
    </row>
    <row r="9" spans="1:11" ht="15" customHeight="1">
      <c r="A9" s="1"/>
      <c r="B9" s="17" t="s">
        <v>61</v>
      </c>
      <c r="C9" s="76">
        <v>29186</v>
      </c>
      <c r="D9" s="185">
        <f>SUM(C7:C9)</f>
        <v>378189.42</v>
      </c>
      <c r="F9" s="17"/>
      <c r="I9" s="191"/>
    </row>
    <row r="10" spans="1:11" ht="15" customHeight="1">
      <c r="A10" s="1"/>
      <c r="B10" t="s">
        <v>8</v>
      </c>
      <c r="C10" s="76">
        <v>26594.06</v>
      </c>
      <c r="F10" s="17" t="s">
        <v>8</v>
      </c>
      <c r="G10" s="76">
        <f>benefits!E48</f>
        <v>29025.467307692306</v>
      </c>
    </row>
    <row r="11" spans="1:11" ht="15" customHeight="1">
      <c r="A11" s="1"/>
      <c r="B11" t="s">
        <v>14</v>
      </c>
      <c r="C11" s="76">
        <v>12972</v>
      </c>
      <c r="F11" s="17" t="s">
        <v>14</v>
      </c>
      <c r="G11" s="188">
        <f>benefits!F48</f>
        <v>17120</v>
      </c>
    </row>
    <row r="12" spans="1:11" ht="15" customHeight="1">
      <c r="A12" s="1"/>
      <c r="B12" t="s">
        <v>15</v>
      </c>
      <c r="C12" s="76">
        <v>6096.41</v>
      </c>
      <c r="F12" s="17" t="s">
        <v>15</v>
      </c>
      <c r="G12" s="188">
        <f>benefits!G48</f>
        <v>5626.8639400000002</v>
      </c>
    </row>
    <row r="13" spans="1:11" ht="15" customHeight="1">
      <c r="A13" s="1"/>
      <c r="B13" t="s">
        <v>7</v>
      </c>
      <c r="C13" s="76">
        <v>11346</v>
      </c>
      <c r="F13" s="17" t="s">
        <v>7</v>
      </c>
      <c r="G13" s="76">
        <f>benefits!H48</f>
        <v>11578.83</v>
      </c>
      <c r="I13" s="191"/>
    </row>
    <row r="14" spans="1:11" ht="15" customHeight="1">
      <c r="A14" s="1"/>
      <c r="B14" t="s">
        <v>2</v>
      </c>
      <c r="C14" s="76">
        <v>7200</v>
      </c>
      <c r="D14" s="185">
        <f>SUM(D9+C10+C11+C12+C13+C14)</f>
        <v>442397.88999999996</v>
      </c>
      <c r="F14" s="17" t="s">
        <v>2</v>
      </c>
      <c r="G14" s="188">
        <f>benefits!J48</f>
        <v>7200</v>
      </c>
      <c r="H14" s="191">
        <f>SUM(G7:G14)</f>
        <v>456512.1612476923</v>
      </c>
      <c r="I14" s="191"/>
      <c r="K14" s="191"/>
    </row>
    <row r="15" spans="1:11" ht="15" customHeight="1">
      <c r="A15" s="1"/>
      <c r="H15" s="191"/>
    </row>
    <row r="16" spans="1:11" ht="15" customHeight="1">
      <c r="A16" s="1"/>
      <c r="B16" s="17" t="s">
        <v>200</v>
      </c>
      <c r="C16" s="76">
        <v>18900</v>
      </c>
      <c r="D16" s="185">
        <f>C16</f>
        <v>18900</v>
      </c>
      <c r="E16" s="187"/>
      <c r="F16" s="190" t="s">
        <v>207</v>
      </c>
      <c r="G16" s="188">
        <f>BudgetItems!D65</f>
        <v>14900</v>
      </c>
      <c r="H16" s="191">
        <f>G16</f>
        <v>14900</v>
      </c>
    </row>
    <row r="17" spans="1:10" ht="15" customHeight="1">
      <c r="A17" s="1"/>
      <c r="B17" s="17" t="s">
        <v>46</v>
      </c>
      <c r="C17" s="76">
        <v>5200</v>
      </c>
      <c r="D17" s="185">
        <f>C17</f>
        <v>5200</v>
      </c>
      <c r="F17" s="17" t="s">
        <v>46</v>
      </c>
      <c r="G17" s="188">
        <f>BudgetItems!D64</f>
        <v>3800</v>
      </c>
      <c r="H17" s="191">
        <f>G17</f>
        <v>3800</v>
      </c>
    </row>
    <row r="18" spans="1:10" ht="15" customHeight="1">
      <c r="A18" s="1"/>
      <c r="B18" s="17" t="s">
        <v>201</v>
      </c>
      <c r="C18" s="76">
        <v>5000</v>
      </c>
      <c r="D18" s="185">
        <f>C18</f>
        <v>5000</v>
      </c>
      <c r="F18" s="17"/>
      <c r="H18" s="191"/>
    </row>
    <row r="19" spans="1:10" ht="15" customHeight="1">
      <c r="A19" s="1"/>
      <c r="F19" s="17"/>
      <c r="H19" s="191"/>
    </row>
    <row r="20" spans="1:10" ht="15" customHeight="1">
      <c r="A20" s="1"/>
      <c r="C20" s="76">
        <f>SUM(C7:C19)</f>
        <v>471497.88999999996</v>
      </c>
      <c r="D20" s="185">
        <f>SUM(D14:D19)</f>
        <v>471497.88999999996</v>
      </c>
      <c r="F20" s="17" t="s">
        <v>208</v>
      </c>
      <c r="H20" s="185">
        <f>SUM(H14:H19)</f>
        <v>475212.1612476923</v>
      </c>
    </row>
    <row r="21" spans="1:10" ht="15" customHeight="1">
      <c r="A21" s="1" t="s">
        <v>42</v>
      </c>
      <c r="F21" s="1" t="s">
        <v>42</v>
      </c>
      <c r="G21"/>
    </row>
    <row r="22" spans="1:10" ht="15" customHeight="1">
      <c r="A22" s="1"/>
      <c r="B22" s="17" t="s">
        <v>3</v>
      </c>
      <c r="C22" s="76">
        <v>131500</v>
      </c>
      <c r="F22" s="17" t="s">
        <v>3</v>
      </c>
      <c r="G22" s="188">
        <v>55500</v>
      </c>
    </row>
    <row r="23" spans="1:10" ht="15" customHeight="1">
      <c r="A23" s="1"/>
      <c r="B23" s="17"/>
      <c r="F23" s="17" t="s">
        <v>210</v>
      </c>
      <c r="G23" s="188">
        <v>65000</v>
      </c>
      <c r="H23" s="191"/>
    </row>
    <row r="24" spans="1:10" ht="15" customHeight="1">
      <c r="A24" s="1"/>
      <c r="B24" s="17" t="s">
        <v>30</v>
      </c>
      <c r="C24" s="76">
        <v>15000</v>
      </c>
      <c r="F24" s="17" t="s">
        <v>30</v>
      </c>
      <c r="G24" s="188">
        <v>10000</v>
      </c>
    </row>
    <row r="25" spans="1:10" ht="15" customHeight="1">
      <c r="A25" s="1"/>
      <c r="B25" s="17" t="s">
        <v>186</v>
      </c>
      <c r="C25" s="76">
        <v>8000</v>
      </c>
      <c r="F25" s="17" t="s">
        <v>186</v>
      </c>
      <c r="G25" s="188">
        <v>8000</v>
      </c>
    </row>
    <row r="26" spans="1:10" ht="15" customHeight="1">
      <c r="A26" s="1"/>
      <c r="B26" s="17" t="s">
        <v>28</v>
      </c>
      <c r="C26" s="76">
        <v>96800</v>
      </c>
      <c r="F26" s="17" t="s">
        <v>28</v>
      </c>
      <c r="G26" s="188">
        <v>103614</v>
      </c>
    </row>
    <row r="27" spans="1:10" ht="15" customHeight="1">
      <c r="A27" s="1"/>
      <c r="B27" s="17" t="s">
        <v>38</v>
      </c>
      <c r="C27" s="76">
        <v>13516</v>
      </c>
      <c r="F27" s="17" t="s">
        <v>38</v>
      </c>
      <c r="G27" s="188">
        <v>20524</v>
      </c>
    </row>
    <row r="28" spans="1:10" ht="15" customHeight="1">
      <c r="A28" s="1"/>
      <c r="B28" s="17" t="s">
        <v>29</v>
      </c>
      <c r="C28" s="76">
        <v>29000</v>
      </c>
      <c r="F28" s="17" t="s">
        <v>29</v>
      </c>
      <c r="G28" s="188">
        <v>29000</v>
      </c>
    </row>
    <row r="29" spans="1:10" ht="15" customHeight="1">
      <c r="A29" s="1"/>
      <c r="B29" s="17" t="s">
        <v>187</v>
      </c>
      <c r="C29" s="76">
        <v>1500</v>
      </c>
      <c r="F29" s="17" t="s">
        <v>187</v>
      </c>
      <c r="G29" s="188">
        <v>2000</v>
      </c>
    </row>
    <row r="30" spans="1:10" ht="15" customHeight="1">
      <c r="A30" s="1"/>
      <c r="B30" s="17" t="s">
        <v>39</v>
      </c>
      <c r="C30" s="76">
        <v>2701</v>
      </c>
      <c r="F30" s="17" t="s">
        <v>39</v>
      </c>
      <c r="G30" s="188">
        <v>4961</v>
      </c>
      <c r="H30" s="185"/>
      <c r="I30" s="185"/>
      <c r="J30" s="192"/>
    </row>
    <row r="31" spans="1:10" ht="15" customHeight="1">
      <c r="A31" s="1"/>
      <c r="B31" s="17" t="s">
        <v>202</v>
      </c>
      <c r="C31" s="76">
        <v>23400</v>
      </c>
      <c r="F31" s="17" t="s">
        <v>202</v>
      </c>
      <c r="G31" s="188">
        <v>58000</v>
      </c>
      <c r="H31" s="185"/>
      <c r="I31" s="185"/>
    </row>
    <row r="32" spans="1:10" ht="15" customHeight="1">
      <c r="A32" s="1"/>
      <c r="B32" s="17" t="s">
        <v>43</v>
      </c>
      <c r="C32" s="76">
        <v>7000</v>
      </c>
      <c r="F32" s="17" t="s">
        <v>43</v>
      </c>
      <c r="G32" s="188">
        <v>8000</v>
      </c>
      <c r="H32" s="185"/>
    </row>
    <row r="33" spans="1:10" ht="15" customHeight="1">
      <c r="A33" s="1"/>
      <c r="B33" s="17" t="s">
        <v>31</v>
      </c>
      <c r="C33" s="76">
        <v>3700</v>
      </c>
      <c r="F33" s="17" t="s">
        <v>31</v>
      </c>
      <c r="G33" s="188">
        <v>8500</v>
      </c>
      <c r="I33" s="185"/>
      <c r="J33" s="185"/>
    </row>
    <row r="34" spans="1:10" ht="15" customHeight="1">
      <c r="A34" s="1"/>
      <c r="C34" s="76">
        <f>SUM(C22:C33)</f>
        <v>332117</v>
      </c>
      <c r="D34" s="185">
        <f>C34</f>
        <v>332117</v>
      </c>
      <c r="F34" s="17" t="s">
        <v>209</v>
      </c>
      <c r="G34" s="188">
        <v>4000</v>
      </c>
      <c r="H34" s="191">
        <f>SUM(G22:G34)</f>
        <v>377099</v>
      </c>
    </row>
    <row r="35" spans="1:10" ht="15" customHeight="1">
      <c r="A35" s="1" t="s">
        <v>18</v>
      </c>
      <c r="H35" s="191"/>
      <c r="I35" s="191"/>
    </row>
    <row r="36" spans="1:10" ht="15" customHeight="1">
      <c r="A36" s="1"/>
      <c r="B36" s="17" t="s">
        <v>37</v>
      </c>
      <c r="C36" s="76">
        <v>7800</v>
      </c>
      <c r="F36" s="1" t="s">
        <v>18</v>
      </c>
      <c r="G36"/>
    </row>
    <row r="37" spans="1:10" ht="15" customHeight="1">
      <c r="A37" s="1"/>
      <c r="C37" s="76">
        <f>C36</f>
        <v>7800</v>
      </c>
      <c r="D37" s="185">
        <f>C37</f>
        <v>7800</v>
      </c>
      <c r="F37" s="17" t="s">
        <v>37</v>
      </c>
      <c r="G37" s="188">
        <v>7800</v>
      </c>
      <c r="H37" s="191">
        <f>+G37</f>
        <v>7800</v>
      </c>
    </row>
    <row r="38" spans="1:10" ht="15" customHeight="1">
      <c r="A38" s="1"/>
      <c r="H38" s="191"/>
    </row>
    <row r="39" spans="1:10" ht="15" customHeight="1">
      <c r="A39" s="1" t="s">
        <v>189</v>
      </c>
      <c r="F39" s="1" t="s">
        <v>189</v>
      </c>
      <c r="G39"/>
      <c r="H39" s="76"/>
    </row>
    <row r="40" spans="1:10" ht="15" customHeight="1">
      <c r="B40" s="17" t="s">
        <v>203</v>
      </c>
      <c r="C40" s="76">
        <v>1500</v>
      </c>
      <c r="F40" s="17" t="s">
        <v>203</v>
      </c>
      <c r="G40" s="188">
        <v>2000</v>
      </c>
      <c r="H40" s="76"/>
    </row>
    <row r="41" spans="1:10" ht="15" customHeight="1">
      <c r="A41" s="1"/>
      <c r="B41" s="17" t="s">
        <v>204</v>
      </c>
      <c r="C41" s="76">
        <v>3000</v>
      </c>
      <c r="F41" s="17" t="s">
        <v>204</v>
      </c>
      <c r="G41" s="188">
        <v>3000</v>
      </c>
      <c r="H41" s="76"/>
    </row>
    <row r="42" spans="1:10" ht="15" customHeight="1">
      <c r="A42" s="1"/>
      <c r="B42" s="17"/>
      <c r="C42" s="76">
        <f>SUM(C40:C41)</f>
        <v>4500</v>
      </c>
      <c r="D42" s="185">
        <f>C42</f>
        <v>4500</v>
      </c>
      <c r="H42" s="191">
        <f>SUM(G40:G41)</f>
        <v>5000</v>
      </c>
    </row>
    <row r="43" spans="1:10" ht="15" customHeight="1">
      <c r="A43" s="1"/>
      <c r="B43" s="17"/>
    </row>
    <row r="44" spans="1:10" ht="15" customHeight="1">
      <c r="A44" s="1"/>
      <c r="B44" s="17"/>
    </row>
    <row r="45" spans="1:10" ht="15" customHeight="1">
      <c r="A45" s="1" t="s">
        <v>205</v>
      </c>
      <c r="F45" s="1" t="s">
        <v>205</v>
      </c>
      <c r="G45"/>
    </row>
    <row r="46" spans="1:10" ht="15" customHeight="1">
      <c r="A46" s="1"/>
      <c r="B46" s="5" t="s">
        <v>20</v>
      </c>
      <c r="C46" s="76">
        <v>0</v>
      </c>
      <c r="F46" s="5" t="s">
        <v>20</v>
      </c>
      <c r="G46" s="188">
        <v>6000</v>
      </c>
      <c r="H46" s="191">
        <f>+G46</f>
        <v>6000</v>
      </c>
    </row>
    <row r="47" spans="1:10" ht="15" customHeight="1">
      <c r="A47" s="1"/>
      <c r="B47" s="5" t="s">
        <v>21</v>
      </c>
      <c r="C47" s="76">
        <v>0</v>
      </c>
      <c r="H47" s="191"/>
    </row>
    <row r="48" spans="1:10" ht="15" customHeight="1">
      <c r="A48" s="1"/>
      <c r="C48" s="76">
        <v>0</v>
      </c>
    </row>
    <row r="49" spans="1:8" ht="15" customHeight="1">
      <c r="A49" s="1" t="s">
        <v>41</v>
      </c>
      <c r="F49" s="1" t="s">
        <v>41</v>
      </c>
      <c r="G49"/>
    </row>
    <row r="50" spans="1:8" ht="15" customHeight="1">
      <c r="B50" s="17" t="s">
        <v>206</v>
      </c>
      <c r="C50" s="76">
        <v>18000</v>
      </c>
      <c r="F50" s="17" t="s">
        <v>211</v>
      </c>
      <c r="G50" s="188">
        <v>4500</v>
      </c>
    </row>
    <row r="51" spans="1:8" ht="15" customHeight="1">
      <c r="B51" s="5"/>
      <c r="C51" s="76">
        <f>C50</f>
        <v>18000</v>
      </c>
      <c r="D51" s="185">
        <f>C51</f>
        <v>18000</v>
      </c>
      <c r="H51" s="191">
        <f>G50</f>
        <v>4500</v>
      </c>
    </row>
    <row r="52" spans="1:8" ht="18.75" customHeight="1">
      <c r="B52" s="1" t="s">
        <v>4</v>
      </c>
      <c r="D52" s="185">
        <f>SUM(D20:D51)</f>
        <v>833914.8899999999</v>
      </c>
      <c r="H52" s="185">
        <f>SUM(H20:H51)</f>
        <v>875611.1612476923</v>
      </c>
    </row>
    <row r="53" spans="1:8" ht="15" customHeight="1"/>
  </sheetData>
  <pageMargins left="0.75" right="0.25" top="0.75" bottom="0.75" header="0.3" footer="0.3"/>
  <pageSetup orientation="portrait" r:id="rId1"/>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Directions</vt:lpstr>
      <vt:lpstr>PerformanceItems</vt:lpstr>
      <vt:lpstr>salaries</vt:lpstr>
      <vt:lpstr>benefits</vt:lpstr>
      <vt:lpstr>BudgetItems</vt:lpstr>
      <vt:lpstr>ActivityCosts</vt:lpstr>
      <vt:lpstr>LineItem</vt:lpstr>
      <vt:lpstr>Summary</vt:lpstr>
      <vt:lpstr>FY16 vs FY17</vt:lpstr>
    </vt:vector>
  </TitlesOfParts>
  <Company>College of Micronesia-FSM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Danny</dc:creator>
  <cp:lastModifiedBy>Information Technology</cp:lastModifiedBy>
  <cp:lastPrinted>2014-10-31T02:41:00Z</cp:lastPrinted>
  <dcterms:created xsi:type="dcterms:W3CDTF">2002-10-02T00:39:14Z</dcterms:created>
  <dcterms:modified xsi:type="dcterms:W3CDTF">2015-12-10T05:07:30Z</dcterms:modified>
</cp:coreProperties>
</file>