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240" yWindow="0" windowWidth="19395" windowHeight="10995" tabRatio="670"/>
  </bookViews>
  <sheets>
    <sheet name="Summary" sheetId="52" r:id="rId1"/>
    <sheet name="exp line dept(2017)" sheetId="47" r:id="rId2"/>
    <sheet name="exp line dept (2015-2017)" sheetId="48" r:id="rId3"/>
    <sheet name="exp line dept(2016)" sheetId="50" state="hidden" r:id="rId4"/>
    <sheet name="exp_line office" sheetId="46" r:id="rId5"/>
    <sheet name="Proj Rev " sheetId="49" r:id="rId6"/>
    <sheet name="Summer Rev &amp; Exp" sheetId="51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Area" localSheetId="1">'exp line dept(2017)'!$A$1:$N$64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52" l="1"/>
  <c r="F10" i="52"/>
  <c r="AP49" i="46" l="1"/>
  <c r="F9" i="52" l="1"/>
  <c r="F8" i="52"/>
  <c r="K43" i="47" l="1"/>
  <c r="BS26" i="48" l="1"/>
  <c r="AD26" i="46" l="1"/>
  <c r="H45" i="46" l="1"/>
  <c r="AJ46" i="46"/>
  <c r="G55" i="46"/>
  <c r="AH48" i="46"/>
  <c r="G38" i="46" l="1"/>
  <c r="CH54" i="48"/>
  <c r="O55" i="48"/>
  <c r="CI55" i="48" s="1"/>
  <c r="O54" i="48"/>
  <c r="Q54" i="48" s="1"/>
  <c r="O53" i="48"/>
  <c r="O52" i="48"/>
  <c r="O51" i="48"/>
  <c r="O50" i="48"/>
  <c r="O49" i="48"/>
  <c r="O48" i="48"/>
  <c r="O47" i="48"/>
  <c r="O45" i="48"/>
  <c r="O44" i="48"/>
  <c r="O43" i="48"/>
  <c r="Q43" i="48" s="1"/>
  <c r="O42" i="48"/>
  <c r="Q42" i="48" s="1"/>
  <c r="O41" i="48"/>
  <c r="P41" i="48" s="1"/>
  <c r="O40" i="48"/>
  <c r="P40" i="48" s="1"/>
  <c r="O39" i="48"/>
  <c r="O38" i="48"/>
  <c r="Q38" i="48" s="1"/>
  <c r="O37" i="48"/>
  <c r="Q37" i="48" s="1"/>
  <c r="O36" i="48"/>
  <c r="Q36" i="48" s="1"/>
  <c r="O35" i="48"/>
  <c r="O34" i="48"/>
  <c r="O33" i="48"/>
  <c r="Q33" i="48" s="1"/>
  <c r="O32" i="48"/>
  <c r="O30" i="48"/>
  <c r="O26" i="48"/>
  <c r="O24" i="48"/>
  <c r="O21" i="48"/>
  <c r="O17" i="48"/>
  <c r="Q17" i="48" s="1"/>
  <c r="O16" i="48"/>
  <c r="O15" i="48"/>
  <c r="O9" i="48"/>
  <c r="O8" i="48"/>
  <c r="M62" i="48"/>
  <c r="M61" i="48"/>
  <c r="M60" i="48"/>
  <c r="M59" i="48"/>
  <c r="M56" i="48"/>
  <c r="M55" i="48"/>
  <c r="M54" i="48"/>
  <c r="M53" i="48"/>
  <c r="M52" i="48"/>
  <c r="M51" i="48"/>
  <c r="M50" i="48"/>
  <c r="M49" i="48"/>
  <c r="M48" i="48"/>
  <c r="M47" i="48"/>
  <c r="M46" i="48"/>
  <c r="M45" i="48"/>
  <c r="M44" i="48"/>
  <c r="M43" i="48"/>
  <c r="M42" i="48"/>
  <c r="M41" i="48"/>
  <c r="M40" i="48"/>
  <c r="M39" i="48"/>
  <c r="M38" i="48"/>
  <c r="M37" i="48"/>
  <c r="M36" i="48"/>
  <c r="M35" i="48"/>
  <c r="M34" i="48"/>
  <c r="M33" i="48"/>
  <c r="M32" i="48"/>
  <c r="M31" i="48"/>
  <c r="M30" i="48"/>
  <c r="M29" i="48"/>
  <c r="M26" i="48"/>
  <c r="M25" i="48"/>
  <c r="M24" i="48"/>
  <c r="M27" i="48" s="1"/>
  <c r="M21" i="48"/>
  <c r="M20" i="48"/>
  <c r="M17" i="48"/>
  <c r="M16" i="48"/>
  <c r="M15" i="48"/>
  <c r="M14" i="48"/>
  <c r="M13" i="48"/>
  <c r="M12" i="48"/>
  <c r="M11" i="48"/>
  <c r="M10" i="48"/>
  <c r="M9" i="48"/>
  <c r="M8" i="48"/>
  <c r="M7" i="48"/>
  <c r="L63" i="48"/>
  <c r="K63" i="48"/>
  <c r="P62" i="48"/>
  <c r="P59" i="48"/>
  <c r="Q56" i="48"/>
  <c r="Q52" i="48"/>
  <c r="P52" i="48"/>
  <c r="P32" i="48"/>
  <c r="P30" i="48"/>
  <c r="L27" i="48"/>
  <c r="P26" i="48"/>
  <c r="K27" i="48"/>
  <c r="N22" i="48"/>
  <c r="K22" i="48"/>
  <c r="P16" i="48"/>
  <c r="M6" i="48"/>
  <c r="D62" i="47"/>
  <c r="E46" i="46"/>
  <c r="O46" i="48" s="1"/>
  <c r="E31" i="46"/>
  <c r="E29" i="46"/>
  <c r="E20" i="46"/>
  <c r="E14" i="46"/>
  <c r="O14" i="48" s="1"/>
  <c r="E13" i="46"/>
  <c r="E12" i="46"/>
  <c r="O12" i="48" s="1"/>
  <c r="P12" i="48" s="1"/>
  <c r="E11" i="46"/>
  <c r="E10" i="46"/>
  <c r="E7" i="46"/>
  <c r="E6" i="46"/>
  <c r="P36" i="48" l="1"/>
  <c r="P55" i="48"/>
  <c r="Q55" i="48"/>
  <c r="O13" i="48"/>
  <c r="P13" i="48" s="1"/>
  <c r="O25" i="48"/>
  <c r="P25" i="48" s="1"/>
  <c r="D27" i="47"/>
  <c r="D18" i="47"/>
  <c r="O6" i="48"/>
  <c r="P6" i="48" s="1"/>
  <c r="O7" i="48"/>
  <c r="Q7" i="48" s="1"/>
  <c r="O29" i="48"/>
  <c r="D56" i="47"/>
  <c r="O10" i="48"/>
  <c r="P10" i="48" s="1"/>
  <c r="O31" i="48"/>
  <c r="Q31" i="48" s="1"/>
  <c r="O11" i="48"/>
  <c r="D22" i="47"/>
  <c r="O20" i="48"/>
  <c r="O22" i="48" s="1"/>
  <c r="Q25" i="48"/>
  <c r="P37" i="48"/>
  <c r="P17" i="48"/>
  <c r="N27" i="48"/>
  <c r="N57" i="48"/>
  <c r="Q30" i="48"/>
  <c r="Q32" i="48"/>
  <c r="P33" i="48"/>
  <c r="Q34" i="48"/>
  <c r="Q46" i="48"/>
  <c r="P53" i="48"/>
  <c r="P56" i="48"/>
  <c r="Q62" i="48"/>
  <c r="N18" i="48"/>
  <c r="Q16" i="48"/>
  <c r="K18" i="48"/>
  <c r="Q8" i="48"/>
  <c r="Q12" i="48"/>
  <c r="Q14" i="48"/>
  <c r="Q21" i="48"/>
  <c r="K57" i="48"/>
  <c r="P29" i="48"/>
  <c r="Q41" i="48"/>
  <c r="P42" i="48"/>
  <c r="P43" i="48"/>
  <c r="Q44" i="48"/>
  <c r="Q51" i="48"/>
  <c r="Q53" i="48"/>
  <c r="P54" i="48"/>
  <c r="P8" i="48"/>
  <c r="Q26" i="48"/>
  <c r="Q40" i="48"/>
  <c r="Q15" i="48"/>
  <c r="P15" i="48"/>
  <c r="Q24" i="48"/>
  <c r="Q45" i="48"/>
  <c r="P45" i="48"/>
  <c r="Q47" i="48"/>
  <c r="P47" i="48"/>
  <c r="P14" i="48"/>
  <c r="P21" i="48"/>
  <c r="P24" i="48"/>
  <c r="Q35" i="48"/>
  <c r="P35" i="48"/>
  <c r="Q39" i="48"/>
  <c r="P39" i="48"/>
  <c r="M63" i="48"/>
  <c r="L18" i="48"/>
  <c r="Q9" i="48"/>
  <c r="P9" i="48"/>
  <c r="L22" i="48"/>
  <c r="L57" i="48"/>
  <c r="Q29" i="48"/>
  <c r="P34" i="48"/>
  <c r="P38" i="48"/>
  <c r="Q48" i="48"/>
  <c r="P48" i="48"/>
  <c r="Q50" i="48"/>
  <c r="P50" i="48"/>
  <c r="Q60" i="48"/>
  <c r="O63" i="48"/>
  <c r="Q61" i="48"/>
  <c r="P61" i="48"/>
  <c r="Q49" i="48"/>
  <c r="P49" i="48"/>
  <c r="P44" i="48"/>
  <c r="P46" i="48"/>
  <c r="P51" i="48"/>
  <c r="P60" i="48"/>
  <c r="P27" i="48" l="1"/>
  <c r="O27" i="48"/>
  <c r="Q13" i="48"/>
  <c r="Q6" i="48"/>
  <c r="Q10" i="48"/>
  <c r="P7" i="48"/>
  <c r="O18" i="48"/>
  <c r="O57" i="48"/>
  <c r="P31" i="48"/>
  <c r="P57" i="48" s="1"/>
  <c r="P20" i="48"/>
  <c r="P22" i="48" s="1"/>
  <c r="D63" i="47"/>
  <c r="Q20" i="48"/>
  <c r="Q22" i="48" s="1"/>
  <c r="P11" i="48"/>
  <c r="Q11" i="48"/>
  <c r="M57" i="48"/>
  <c r="K64" i="48"/>
  <c r="M18" i="48"/>
  <c r="P63" i="48"/>
  <c r="Q27" i="48"/>
  <c r="L64" i="48"/>
  <c r="N63" i="48"/>
  <c r="N64" i="48" s="1"/>
  <c r="Q59" i="48"/>
  <c r="Q63" i="48" s="1"/>
  <c r="Q57" i="48"/>
  <c r="M22" i="48"/>
  <c r="Q18" i="48" l="1"/>
  <c r="P18" i="48"/>
  <c r="P64" i="48" s="1"/>
  <c r="O64" i="48"/>
  <c r="M64" i="48"/>
  <c r="Q64" i="48"/>
  <c r="E62" i="46" l="1"/>
  <c r="E56" i="46"/>
  <c r="E22" i="46"/>
  <c r="E18" i="46"/>
  <c r="D14" i="51" l="1"/>
  <c r="C19" i="51"/>
  <c r="D19" i="51"/>
  <c r="E18" i="51"/>
  <c r="E17" i="51"/>
  <c r="E16" i="51"/>
  <c r="E15" i="51"/>
  <c r="E14" i="51"/>
  <c r="E8" i="51"/>
  <c r="E7" i="51"/>
  <c r="E6" i="51"/>
  <c r="E5" i="51"/>
  <c r="E4" i="51"/>
  <c r="E19" i="51" l="1"/>
  <c r="E9" i="51"/>
  <c r="D9" i="51"/>
  <c r="C9" i="51"/>
  <c r="J9" i="46" l="1"/>
  <c r="O27" i="47" l="1"/>
  <c r="O22" i="47"/>
  <c r="O18" i="47"/>
  <c r="O62" i="47"/>
  <c r="C61" i="46"/>
  <c r="C60" i="46"/>
  <c r="C59" i="46"/>
  <c r="C58" i="46"/>
  <c r="C54" i="46"/>
  <c r="C53" i="46"/>
  <c r="C52" i="46"/>
  <c r="C50" i="46"/>
  <c r="C49" i="46"/>
  <c r="C48" i="46"/>
  <c r="C47" i="46"/>
  <c r="C45" i="46"/>
  <c r="C44" i="46"/>
  <c r="C43" i="46"/>
  <c r="C41" i="46"/>
  <c r="C40" i="46"/>
  <c r="C39" i="46"/>
  <c r="C38" i="46"/>
  <c r="C37" i="46"/>
  <c r="C36" i="46"/>
  <c r="C35" i="46"/>
  <c r="C34" i="46"/>
  <c r="C33" i="46"/>
  <c r="C32" i="46"/>
  <c r="C30" i="46"/>
  <c r="C26" i="46"/>
  <c r="C24" i="46"/>
  <c r="C17" i="46"/>
  <c r="C16" i="46"/>
  <c r="C15" i="46"/>
  <c r="C9" i="46"/>
  <c r="C8" i="46"/>
  <c r="C55" i="46" l="1"/>
  <c r="C46" i="46"/>
  <c r="C51" i="46"/>
  <c r="C42" i="46"/>
  <c r="C31" i="46"/>
  <c r="C29" i="46"/>
  <c r="C25" i="46"/>
  <c r="C21" i="46"/>
  <c r="C20" i="46"/>
  <c r="C13" i="46"/>
  <c r="C12" i="46"/>
  <c r="C11" i="46"/>
  <c r="C10" i="46"/>
  <c r="C7" i="46"/>
  <c r="C6" i="46"/>
  <c r="CE62" i="48" l="1"/>
  <c r="CF61" i="48"/>
  <c r="CE60" i="48"/>
  <c r="C56" i="48"/>
  <c r="D56" i="48"/>
  <c r="CH55" i="48"/>
  <c r="C55" i="48"/>
  <c r="CE55" i="48" s="1"/>
  <c r="D55" i="48"/>
  <c r="CF55" i="48" s="1"/>
  <c r="CE54" i="48"/>
  <c r="CF54" i="48"/>
  <c r="C53" i="48"/>
  <c r="D53" i="48"/>
  <c r="CF53" i="48" s="1"/>
  <c r="C52" i="48"/>
  <c r="D52" i="48"/>
  <c r="C51" i="48"/>
  <c r="D51" i="48"/>
  <c r="CF48" i="48"/>
  <c r="C46" i="48"/>
  <c r="D46" i="48"/>
  <c r="CE44" i="48"/>
  <c r="CE42" i="48"/>
  <c r="CF42" i="48"/>
  <c r="C31" i="48"/>
  <c r="D31" i="48"/>
  <c r="CH30" i="48"/>
  <c r="CE30" i="48"/>
  <c r="CF30" i="48"/>
  <c r="C29" i="48"/>
  <c r="D29" i="48"/>
  <c r="CE26" i="48"/>
  <c r="CF26" i="48"/>
  <c r="C25" i="48"/>
  <c r="C27" i="48" s="1"/>
  <c r="D25" i="48"/>
  <c r="C21" i="48"/>
  <c r="D21" i="48"/>
  <c r="C20" i="48"/>
  <c r="D20" i="48"/>
  <c r="C14" i="48"/>
  <c r="D14" i="48"/>
  <c r="C13" i="48"/>
  <c r="D13" i="48"/>
  <c r="C12" i="48"/>
  <c r="D12" i="48"/>
  <c r="C11" i="48"/>
  <c r="D11" i="48"/>
  <c r="C10" i="48"/>
  <c r="D10" i="48"/>
  <c r="CE9" i="48"/>
  <c r="CF9" i="48"/>
  <c r="CE8" i="48"/>
  <c r="CF8" i="48"/>
  <c r="CE7" i="48"/>
  <c r="CF7" i="48"/>
  <c r="D6" i="48"/>
  <c r="C6" i="48"/>
  <c r="BX59" i="48"/>
  <c r="BX63" i="48" s="1"/>
  <c r="BX56" i="48"/>
  <c r="BW56" i="48"/>
  <c r="BX49" i="48"/>
  <c r="BW49" i="48"/>
  <c r="BW48" i="48"/>
  <c r="BY48" i="48" s="1"/>
  <c r="BX47" i="48"/>
  <c r="BW47" i="48"/>
  <c r="BX46" i="48"/>
  <c r="BW46" i="48"/>
  <c r="BX34" i="48"/>
  <c r="BX40" i="48"/>
  <c r="BW40" i="48"/>
  <c r="BX36" i="48"/>
  <c r="BW36" i="48"/>
  <c r="BX33" i="48"/>
  <c r="BW33" i="48"/>
  <c r="BX31" i="48"/>
  <c r="BW31" i="48"/>
  <c r="BX29" i="48"/>
  <c r="BW29" i="48"/>
  <c r="BX24" i="48"/>
  <c r="BX27" i="48" s="1"/>
  <c r="BW24" i="48"/>
  <c r="BX21" i="48"/>
  <c r="BW21" i="48"/>
  <c r="BW22" i="48" s="1"/>
  <c r="BX20" i="48"/>
  <c r="BY20" i="48" s="1"/>
  <c r="BX16" i="48"/>
  <c r="BW16" i="48"/>
  <c r="BX14" i="48"/>
  <c r="BW14" i="48"/>
  <c r="BX13" i="48"/>
  <c r="BW13" i="48"/>
  <c r="BX12" i="48"/>
  <c r="BW12" i="48"/>
  <c r="BX11" i="48"/>
  <c r="BW11" i="48"/>
  <c r="BX10" i="48"/>
  <c r="BW10" i="48"/>
  <c r="BX6" i="48"/>
  <c r="BW6" i="48"/>
  <c r="BP59" i="48"/>
  <c r="BP60" i="48"/>
  <c r="BP56" i="48"/>
  <c r="BO56" i="48"/>
  <c r="BP43" i="48"/>
  <c r="BO43" i="48"/>
  <c r="BP50" i="48"/>
  <c r="BO50" i="48"/>
  <c r="BP46" i="48"/>
  <c r="BO46" i="48"/>
  <c r="BP51" i="48"/>
  <c r="BO51" i="48"/>
  <c r="BP35" i="48"/>
  <c r="BO35" i="48"/>
  <c r="BP34" i="48"/>
  <c r="BO34" i="48"/>
  <c r="BP39" i="48"/>
  <c r="BO39" i="48"/>
  <c r="BP38" i="48"/>
  <c r="BO38" i="48"/>
  <c r="BP17" i="48"/>
  <c r="BO17" i="48"/>
  <c r="BP31" i="48"/>
  <c r="BO31" i="48"/>
  <c r="BP29" i="48"/>
  <c r="BO29" i="48"/>
  <c r="BP24" i="48"/>
  <c r="BO24" i="48"/>
  <c r="BP25" i="48"/>
  <c r="BO25" i="48"/>
  <c r="BP21" i="48"/>
  <c r="BP20" i="48"/>
  <c r="BO20" i="48"/>
  <c r="BO22" i="48" s="1"/>
  <c r="BP14" i="48"/>
  <c r="BO14" i="48"/>
  <c r="BP13" i="48"/>
  <c r="BO13" i="48"/>
  <c r="BP12" i="48"/>
  <c r="BO12" i="48"/>
  <c r="BP11" i="48"/>
  <c r="BO11" i="48"/>
  <c r="BP10" i="48"/>
  <c r="BO10" i="48"/>
  <c r="BP6" i="48"/>
  <c r="BO6" i="48"/>
  <c r="BH59" i="48"/>
  <c r="BH63" i="48" s="1"/>
  <c r="BG59" i="48"/>
  <c r="BG61" i="48"/>
  <c r="BI61" i="48" s="1"/>
  <c r="BH56" i="48"/>
  <c r="BG56" i="48"/>
  <c r="BH51" i="48"/>
  <c r="BG51" i="48"/>
  <c r="BH41" i="48"/>
  <c r="BG41" i="48"/>
  <c r="BG43" i="48"/>
  <c r="BI43" i="48" s="1"/>
  <c r="BH46" i="48"/>
  <c r="BG46" i="48"/>
  <c r="BH33" i="48"/>
  <c r="BG33" i="48"/>
  <c r="BH36" i="48"/>
  <c r="BG36" i="48"/>
  <c r="BH32" i="48"/>
  <c r="BG32" i="48"/>
  <c r="BH31" i="48"/>
  <c r="BG31" i="48"/>
  <c r="BH29" i="48"/>
  <c r="BG29" i="48"/>
  <c r="BH15" i="48"/>
  <c r="BG15" i="48"/>
  <c r="BH21" i="48"/>
  <c r="BG21" i="48"/>
  <c r="BH20" i="48"/>
  <c r="BG20" i="48"/>
  <c r="BH14" i="48"/>
  <c r="BG14" i="48"/>
  <c r="BH13" i="48"/>
  <c r="BG13" i="48"/>
  <c r="BH12" i="48"/>
  <c r="BG12" i="48"/>
  <c r="BH11" i="48"/>
  <c r="BG11" i="48"/>
  <c r="BH10" i="48"/>
  <c r="BG10" i="48"/>
  <c r="BH6" i="48"/>
  <c r="BG6" i="48"/>
  <c r="AZ59" i="48"/>
  <c r="AZ63" i="48" s="1"/>
  <c r="AY59" i="48"/>
  <c r="AZ56" i="48"/>
  <c r="AZ46" i="48"/>
  <c r="AY46" i="48"/>
  <c r="AZ37" i="48"/>
  <c r="CF37" i="48" s="1"/>
  <c r="AY37" i="48"/>
  <c r="AY35" i="48"/>
  <c r="BA35" i="48" s="1"/>
  <c r="AZ34" i="48"/>
  <c r="AY34" i="48"/>
  <c r="AZ25" i="48"/>
  <c r="AY25" i="48"/>
  <c r="AZ29" i="48"/>
  <c r="AY29" i="48"/>
  <c r="AZ24" i="48"/>
  <c r="AY24" i="48"/>
  <c r="AZ21" i="48"/>
  <c r="AZ20" i="48"/>
  <c r="AY20" i="48"/>
  <c r="AY22" i="48" s="1"/>
  <c r="AZ14" i="48"/>
  <c r="AY14" i="48"/>
  <c r="AZ13" i="48"/>
  <c r="AY13" i="48"/>
  <c r="AZ12" i="48"/>
  <c r="AY12" i="48"/>
  <c r="AZ11" i="48"/>
  <c r="AY11" i="48"/>
  <c r="AZ10" i="48"/>
  <c r="AY10" i="48"/>
  <c r="AY6" i="48"/>
  <c r="AZ6" i="48"/>
  <c r="AR43" i="48"/>
  <c r="AQ43" i="48"/>
  <c r="AR34" i="48"/>
  <c r="AS34" i="48" s="1"/>
  <c r="AR47" i="48"/>
  <c r="AQ47" i="48"/>
  <c r="AR39" i="48"/>
  <c r="AQ39" i="48"/>
  <c r="AR38" i="48"/>
  <c r="AQ38" i="48"/>
  <c r="AR36" i="48"/>
  <c r="AS36" i="48" s="1"/>
  <c r="AR32" i="48"/>
  <c r="AQ32" i="48"/>
  <c r="AR29" i="48"/>
  <c r="AQ29" i="48"/>
  <c r="AR24" i="48"/>
  <c r="AR27" i="48" s="1"/>
  <c r="AQ24" i="48"/>
  <c r="AQ27" i="48" s="1"/>
  <c r="AR14" i="48"/>
  <c r="AQ14" i="48"/>
  <c r="AR13" i="48"/>
  <c r="AQ13" i="48"/>
  <c r="AR12" i="48"/>
  <c r="AQ12" i="48"/>
  <c r="AR11" i="48"/>
  <c r="AQ11" i="48"/>
  <c r="AR10" i="48"/>
  <c r="AQ10" i="48"/>
  <c r="AR6" i="48"/>
  <c r="AQ6" i="48"/>
  <c r="I55" i="48"/>
  <c r="E7" i="48"/>
  <c r="E8" i="48"/>
  <c r="E9" i="48"/>
  <c r="E15" i="48"/>
  <c r="E16" i="48"/>
  <c r="E17" i="48"/>
  <c r="E24" i="48"/>
  <c r="E26" i="48"/>
  <c r="E30" i="48"/>
  <c r="E32" i="48"/>
  <c r="E33" i="48"/>
  <c r="E34" i="48"/>
  <c r="E35" i="48"/>
  <c r="E36" i="48"/>
  <c r="E37" i="48"/>
  <c r="E38" i="48"/>
  <c r="E39" i="48"/>
  <c r="E40" i="48"/>
  <c r="E41" i="48"/>
  <c r="E42" i="48"/>
  <c r="E43" i="48"/>
  <c r="E44" i="48"/>
  <c r="E45" i="48"/>
  <c r="E47" i="48"/>
  <c r="E48" i="48"/>
  <c r="E49" i="48"/>
  <c r="E50" i="48"/>
  <c r="E54" i="48"/>
  <c r="E59" i="48"/>
  <c r="E60" i="48"/>
  <c r="E61" i="48"/>
  <c r="F61" i="48" s="1"/>
  <c r="E62" i="48"/>
  <c r="F62" i="48" s="1"/>
  <c r="G30" i="48"/>
  <c r="G62" i="48"/>
  <c r="H62" i="48" s="1"/>
  <c r="G61" i="48"/>
  <c r="H61" i="48" s="1"/>
  <c r="G60" i="48"/>
  <c r="H60" i="48" s="1"/>
  <c r="G59" i="48"/>
  <c r="G56" i="48"/>
  <c r="G54" i="48"/>
  <c r="G53" i="48"/>
  <c r="G52" i="48"/>
  <c r="G51" i="48"/>
  <c r="G50" i="48"/>
  <c r="I50" i="48" s="1"/>
  <c r="G49" i="48"/>
  <c r="G48" i="48"/>
  <c r="I48" i="48" s="1"/>
  <c r="G47" i="48"/>
  <c r="H47" i="48" s="1"/>
  <c r="G46" i="48"/>
  <c r="G45" i="48"/>
  <c r="H45" i="48" s="1"/>
  <c r="G44" i="48"/>
  <c r="G43" i="48"/>
  <c r="I43" i="48" s="1"/>
  <c r="G42" i="48"/>
  <c r="G41" i="48"/>
  <c r="I41" i="48" s="1"/>
  <c r="G40" i="48"/>
  <c r="G39" i="48"/>
  <c r="H39" i="48" s="1"/>
  <c r="G38" i="48"/>
  <c r="H38" i="48" s="1"/>
  <c r="G37" i="48"/>
  <c r="G36" i="48"/>
  <c r="H36" i="48" s="1"/>
  <c r="G35" i="48"/>
  <c r="H35" i="48" s="1"/>
  <c r="G34" i="48"/>
  <c r="G33" i="48"/>
  <c r="H33" i="48" s="1"/>
  <c r="G32" i="48"/>
  <c r="H32" i="48" s="1"/>
  <c r="G31" i="48"/>
  <c r="G29" i="48"/>
  <c r="G26" i="48"/>
  <c r="H26" i="48" s="1"/>
  <c r="G25" i="48"/>
  <c r="G24" i="48"/>
  <c r="H24" i="48" s="1"/>
  <c r="G21" i="48"/>
  <c r="G20" i="48"/>
  <c r="G17" i="48"/>
  <c r="G16" i="48"/>
  <c r="G15" i="48"/>
  <c r="H15" i="48" s="1"/>
  <c r="G14" i="48"/>
  <c r="G13" i="48"/>
  <c r="G12" i="48"/>
  <c r="G11" i="48"/>
  <c r="G10" i="48"/>
  <c r="G9" i="48"/>
  <c r="H9" i="48" s="1"/>
  <c r="G8" i="48"/>
  <c r="H8" i="48" s="1"/>
  <c r="G7" i="48"/>
  <c r="G6" i="48"/>
  <c r="F59" i="48"/>
  <c r="F6" i="48"/>
  <c r="F7" i="48"/>
  <c r="F8" i="48"/>
  <c r="F9" i="48"/>
  <c r="I9" i="48" s="1"/>
  <c r="F10" i="48"/>
  <c r="F11" i="48"/>
  <c r="F12" i="48"/>
  <c r="F13" i="48"/>
  <c r="F14" i="48"/>
  <c r="F15" i="48"/>
  <c r="F16" i="48"/>
  <c r="F17" i="48"/>
  <c r="I17" i="48" s="1"/>
  <c r="F20" i="48"/>
  <c r="F21" i="48"/>
  <c r="F24" i="48"/>
  <c r="F25" i="48"/>
  <c r="F26" i="48"/>
  <c r="F29" i="48"/>
  <c r="F31" i="48"/>
  <c r="F32" i="48"/>
  <c r="F33" i="48"/>
  <c r="F34" i="48"/>
  <c r="F35" i="48"/>
  <c r="F36" i="48"/>
  <c r="F37" i="48"/>
  <c r="F38" i="48"/>
  <c r="F39" i="48"/>
  <c r="F40" i="48"/>
  <c r="F42" i="48"/>
  <c r="F44" i="48"/>
  <c r="F45" i="48"/>
  <c r="F46" i="48"/>
  <c r="F47" i="48"/>
  <c r="F51" i="48"/>
  <c r="F52" i="48"/>
  <c r="F53" i="48"/>
  <c r="F56" i="48"/>
  <c r="CA30" i="48"/>
  <c r="AH6" i="46"/>
  <c r="AI6" i="46"/>
  <c r="AJ6" i="46"/>
  <c r="AK6" i="46"/>
  <c r="AL6" i="46"/>
  <c r="AM6" i="46"/>
  <c r="AO6" i="46"/>
  <c r="AH7" i="46"/>
  <c r="AI7" i="46"/>
  <c r="AJ7" i="46"/>
  <c r="AK7" i="46"/>
  <c r="AL7" i="46"/>
  <c r="AN7" i="46"/>
  <c r="AO7" i="46"/>
  <c r="AN8" i="46"/>
  <c r="AP8" i="46" s="1"/>
  <c r="CA8" i="48" s="1"/>
  <c r="CB8" i="48" s="1"/>
  <c r="AH10" i="46"/>
  <c r="AI10" i="46"/>
  <c r="AJ10" i="46"/>
  <c r="AK10" i="46"/>
  <c r="AL10" i="46"/>
  <c r="AM10" i="46"/>
  <c r="AN10" i="46"/>
  <c r="AO10" i="46"/>
  <c r="AH11" i="46"/>
  <c r="AI11" i="46"/>
  <c r="AJ11" i="46"/>
  <c r="AK11" i="46"/>
  <c r="AL11" i="46"/>
  <c r="AM11" i="46"/>
  <c r="AN11" i="46"/>
  <c r="AO11" i="46"/>
  <c r="AH12" i="46"/>
  <c r="AI12" i="46"/>
  <c r="AJ12" i="46"/>
  <c r="AK12" i="46"/>
  <c r="AL12" i="46"/>
  <c r="AM12" i="46"/>
  <c r="AN12" i="46"/>
  <c r="AO12" i="46"/>
  <c r="AH13" i="46"/>
  <c r="AI13" i="46"/>
  <c r="AJ13" i="46"/>
  <c r="AK13" i="46"/>
  <c r="AL13" i="46"/>
  <c r="AM13" i="46"/>
  <c r="AN13" i="46"/>
  <c r="AO13" i="46"/>
  <c r="AH14" i="46"/>
  <c r="AI14" i="46"/>
  <c r="AJ14" i="46"/>
  <c r="AM14" i="46"/>
  <c r="AN14" i="46"/>
  <c r="AO14" i="46"/>
  <c r="AK16" i="46"/>
  <c r="AP16" i="46" s="1"/>
  <c r="AH20" i="46"/>
  <c r="AH22" i="46" s="1"/>
  <c r="AJ20" i="46"/>
  <c r="AM20" i="46"/>
  <c r="AM22" i="46" s="1"/>
  <c r="AJ21" i="46"/>
  <c r="AH24" i="46"/>
  <c r="AH27" i="46" s="1"/>
  <c r="AN24" i="46"/>
  <c r="AN27" i="46" s="1"/>
  <c r="AO24" i="46"/>
  <c r="AO27" i="46" s="1"/>
  <c r="AH29" i="46"/>
  <c r="AI29" i="46"/>
  <c r="AJ29" i="46"/>
  <c r="AK29" i="46"/>
  <c r="AL29" i="46"/>
  <c r="AM29" i="46"/>
  <c r="AN29" i="46"/>
  <c r="AO29" i="46"/>
  <c r="AH31" i="46"/>
  <c r="AJ31" i="46"/>
  <c r="AN31" i="46"/>
  <c r="AK32" i="46"/>
  <c r="AP32" i="46" s="1"/>
  <c r="CA32" i="48" s="1"/>
  <c r="AH33" i="46"/>
  <c r="AK33" i="46"/>
  <c r="AM34" i="46"/>
  <c r="AP34" i="46" s="1"/>
  <c r="CA34" i="48" s="1"/>
  <c r="AI36" i="46"/>
  <c r="AJ36" i="46"/>
  <c r="AM36" i="46"/>
  <c r="AO39" i="46"/>
  <c r="AI40" i="46"/>
  <c r="AP40" i="46" s="1"/>
  <c r="CA40" i="48" s="1"/>
  <c r="CA44" i="48"/>
  <c r="CC44" i="48" s="1"/>
  <c r="CA45" i="48"/>
  <c r="AI46" i="46"/>
  <c r="AK46" i="46"/>
  <c r="AM46" i="46"/>
  <c r="AH47" i="46"/>
  <c r="AP47" i="46" s="1"/>
  <c r="CA47" i="48" s="1"/>
  <c r="AP48" i="46"/>
  <c r="AH51" i="46"/>
  <c r="AP51" i="46" s="1"/>
  <c r="CA51" i="48" s="1"/>
  <c r="AH55" i="46"/>
  <c r="AK55" i="46"/>
  <c r="AJ58" i="46"/>
  <c r="AO58" i="46"/>
  <c r="AK61" i="46"/>
  <c r="AK62" i="46" s="1"/>
  <c r="AO61" i="46"/>
  <c r="BZ6" i="48"/>
  <c r="BZ7" i="48"/>
  <c r="BZ8" i="48"/>
  <c r="BZ9" i="48"/>
  <c r="BZ10" i="48"/>
  <c r="BZ11" i="48"/>
  <c r="BZ12" i="48"/>
  <c r="BZ13" i="48"/>
  <c r="BZ14" i="48"/>
  <c r="BZ15" i="48"/>
  <c r="BZ16" i="48"/>
  <c r="BZ17" i="48"/>
  <c r="BZ20" i="48"/>
  <c r="BZ21" i="48"/>
  <c r="BZ24" i="48"/>
  <c r="BZ25" i="48"/>
  <c r="BZ26" i="48"/>
  <c r="BZ29" i="48"/>
  <c r="BZ31" i="48"/>
  <c r="BZ32" i="48"/>
  <c r="BZ33" i="48"/>
  <c r="BZ34" i="48"/>
  <c r="BZ35" i="48"/>
  <c r="BZ36" i="48"/>
  <c r="BZ37" i="48"/>
  <c r="BZ38" i="48"/>
  <c r="BZ39" i="48"/>
  <c r="BZ40" i="48"/>
  <c r="BZ41" i="48"/>
  <c r="BZ42" i="48"/>
  <c r="BZ43" i="48"/>
  <c r="BZ46" i="48"/>
  <c r="BZ47" i="48"/>
  <c r="BZ48" i="48"/>
  <c r="BZ49" i="48"/>
  <c r="BZ50" i="48"/>
  <c r="BZ51" i="48"/>
  <c r="BZ52" i="48"/>
  <c r="BZ53" i="48"/>
  <c r="BZ54" i="48"/>
  <c r="BZ56" i="48"/>
  <c r="BZ59" i="48"/>
  <c r="BZ61" i="48"/>
  <c r="AC6" i="46"/>
  <c r="AD6" i="46"/>
  <c r="AE6" i="46"/>
  <c r="AC7" i="46"/>
  <c r="AD7" i="46"/>
  <c r="AE7" i="46"/>
  <c r="AC8" i="46"/>
  <c r="AD8" i="46"/>
  <c r="AE8" i="46"/>
  <c r="AC10" i="46"/>
  <c r="AD10" i="46"/>
  <c r="AE10" i="46"/>
  <c r="AC11" i="46"/>
  <c r="AD11" i="46"/>
  <c r="AE11" i="46"/>
  <c r="AC12" i="46"/>
  <c r="AD12" i="46"/>
  <c r="AE12" i="46"/>
  <c r="AC13" i="46"/>
  <c r="AD13" i="46"/>
  <c r="AE13" i="46"/>
  <c r="AC14" i="46"/>
  <c r="AD14" i="46"/>
  <c r="AF17" i="46"/>
  <c r="AD20" i="46"/>
  <c r="AE21" i="46"/>
  <c r="AE22" i="46" s="1"/>
  <c r="AE24" i="46"/>
  <c r="AF24" i="46" s="1"/>
  <c r="AF26" i="46"/>
  <c r="AD29" i="46"/>
  <c r="AE29" i="46"/>
  <c r="BS30" i="48"/>
  <c r="AD31" i="46"/>
  <c r="AF31" i="46" s="1"/>
  <c r="AD34" i="46"/>
  <c r="AC35" i="46"/>
  <c r="AF35" i="46" s="1"/>
  <c r="AE38" i="46"/>
  <c r="AF38" i="46" s="1"/>
  <c r="BS38" i="48" s="1"/>
  <c r="AE39" i="46"/>
  <c r="AF39" i="46" s="1"/>
  <c r="AF43" i="46"/>
  <c r="BS44" i="48"/>
  <c r="BU44" i="48" s="1"/>
  <c r="BS45" i="48"/>
  <c r="AD46" i="46"/>
  <c r="AE50" i="46"/>
  <c r="AE59" i="46"/>
  <c r="AF59" i="46" s="1"/>
  <c r="BR6" i="48"/>
  <c r="BR7" i="48"/>
  <c r="BR8" i="48"/>
  <c r="BR9" i="48"/>
  <c r="BR10" i="48"/>
  <c r="BR11" i="48"/>
  <c r="BR12" i="48"/>
  <c r="BR13" i="48"/>
  <c r="BR14" i="48"/>
  <c r="BR15" i="48"/>
  <c r="BR16" i="48"/>
  <c r="BR17" i="48"/>
  <c r="BR20" i="48"/>
  <c r="BR24" i="48"/>
  <c r="BR25" i="48"/>
  <c r="BR26" i="48"/>
  <c r="BR29" i="48"/>
  <c r="BR31" i="48"/>
  <c r="BR32" i="48"/>
  <c r="BR33" i="48"/>
  <c r="BR34" i="48"/>
  <c r="BR35" i="48"/>
  <c r="BR36" i="48"/>
  <c r="BR37" i="48"/>
  <c r="BR38" i="48"/>
  <c r="BR39" i="48"/>
  <c r="BR40" i="48"/>
  <c r="BR41" i="48"/>
  <c r="BR42" i="48"/>
  <c r="BR43" i="48"/>
  <c r="BR45" i="48"/>
  <c r="BR46" i="48"/>
  <c r="BR47" i="48"/>
  <c r="BR50" i="48"/>
  <c r="BR52" i="48"/>
  <c r="BR53" i="48"/>
  <c r="BR54" i="48"/>
  <c r="BR59" i="48"/>
  <c r="BR61" i="48"/>
  <c r="R6" i="46"/>
  <c r="S6" i="46"/>
  <c r="T6" i="46"/>
  <c r="U6" i="46"/>
  <c r="V6" i="46"/>
  <c r="W6" i="46"/>
  <c r="X6" i="46"/>
  <c r="Y6" i="46"/>
  <c r="R7" i="46"/>
  <c r="S7" i="46"/>
  <c r="T7" i="46"/>
  <c r="U7" i="46"/>
  <c r="V7" i="46"/>
  <c r="W7" i="46"/>
  <c r="X7" i="46"/>
  <c r="Y7" i="46"/>
  <c r="R8" i="46"/>
  <c r="S8" i="46"/>
  <c r="T8" i="46"/>
  <c r="U8" i="46"/>
  <c r="V8" i="46"/>
  <c r="W8" i="46"/>
  <c r="Y8" i="46"/>
  <c r="Z9" i="46"/>
  <c r="BK9" i="48"/>
  <c r="BL9" i="48" s="1"/>
  <c r="R10" i="46"/>
  <c r="S10" i="46"/>
  <c r="T10" i="46"/>
  <c r="U10" i="46"/>
  <c r="V10" i="46"/>
  <c r="W10" i="46"/>
  <c r="X10" i="46"/>
  <c r="Y10" i="46"/>
  <c r="R11" i="46"/>
  <c r="S11" i="46"/>
  <c r="T11" i="46"/>
  <c r="U11" i="46"/>
  <c r="V11" i="46"/>
  <c r="W11" i="46"/>
  <c r="X11" i="46"/>
  <c r="Y11" i="46"/>
  <c r="R12" i="46"/>
  <c r="S12" i="46"/>
  <c r="T12" i="46"/>
  <c r="U12" i="46"/>
  <c r="V12" i="46"/>
  <c r="W12" i="46"/>
  <c r="X12" i="46"/>
  <c r="Y12" i="46"/>
  <c r="R13" i="46"/>
  <c r="S13" i="46"/>
  <c r="T13" i="46"/>
  <c r="U13" i="46"/>
  <c r="V13" i="46"/>
  <c r="W13" i="46"/>
  <c r="X13" i="46"/>
  <c r="Y13" i="46"/>
  <c r="R14" i="46"/>
  <c r="S14" i="46"/>
  <c r="T14" i="46"/>
  <c r="U14" i="46"/>
  <c r="V14" i="46"/>
  <c r="W14" i="46"/>
  <c r="X14" i="46"/>
  <c r="Y14" i="46"/>
  <c r="R15" i="46"/>
  <c r="Z15" i="46" s="1"/>
  <c r="BK15" i="48" s="1"/>
  <c r="X16" i="46"/>
  <c r="Z16" i="46" s="1"/>
  <c r="Z17" i="46"/>
  <c r="BK17" i="48"/>
  <c r="BL17" i="48" s="1"/>
  <c r="R20" i="46"/>
  <c r="S20" i="46"/>
  <c r="S22" i="46" s="1"/>
  <c r="U20" i="46"/>
  <c r="U22" i="46" s="1"/>
  <c r="Y20" i="46"/>
  <c r="Y22" i="46" s="1"/>
  <c r="R21" i="46"/>
  <c r="T21" i="46"/>
  <c r="T22" i="46" s="1"/>
  <c r="X21" i="46"/>
  <c r="X22" i="46" s="1"/>
  <c r="R24" i="46"/>
  <c r="R27" i="46" s="1"/>
  <c r="Y24" i="46"/>
  <c r="Y27" i="46" s="1"/>
  <c r="R29" i="46"/>
  <c r="S29" i="46"/>
  <c r="T29" i="46"/>
  <c r="U29" i="46"/>
  <c r="V29" i="46"/>
  <c r="W29" i="46"/>
  <c r="X29" i="46"/>
  <c r="Y29" i="46"/>
  <c r="BK30" i="48"/>
  <c r="R31" i="46"/>
  <c r="X31" i="46"/>
  <c r="R32" i="46"/>
  <c r="Y32" i="46"/>
  <c r="R33" i="46"/>
  <c r="S33" i="46"/>
  <c r="T33" i="46"/>
  <c r="W33" i="46"/>
  <c r="X33" i="46"/>
  <c r="R34" i="46"/>
  <c r="T34" i="46"/>
  <c r="U34" i="46"/>
  <c r="Y36" i="46"/>
  <c r="Z36" i="46" s="1"/>
  <c r="BK36" i="48" s="1"/>
  <c r="X39" i="46"/>
  <c r="Z39" i="46" s="1"/>
  <c r="BK39" i="48" s="1"/>
  <c r="R41" i="46"/>
  <c r="Z41" i="46" s="1"/>
  <c r="R43" i="46"/>
  <c r="Z43" i="46" s="1"/>
  <c r="BK43" i="48" s="1"/>
  <c r="R46" i="46"/>
  <c r="S46" i="46"/>
  <c r="T46" i="46"/>
  <c r="U46" i="46"/>
  <c r="X46" i="46"/>
  <c r="Y46" i="46"/>
  <c r="S47" i="46"/>
  <c r="X47" i="46"/>
  <c r="X48" i="46"/>
  <c r="R50" i="46"/>
  <c r="Z50" i="46" s="1"/>
  <c r="BK50" i="48" s="1"/>
  <c r="BL50" i="48" s="1"/>
  <c r="R51" i="46"/>
  <c r="Z51" i="46" s="1"/>
  <c r="BK51" i="48" s="1"/>
  <c r="R55" i="46"/>
  <c r="X55" i="46"/>
  <c r="Y55" i="46"/>
  <c r="R58" i="46"/>
  <c r="S58" i="46"/>
  <c r="U58" i="46"/>
  <c r="U62" i="46" s="1"/>
  <c r="V58" i="46"/>
  <c r="W58" i="46"/>
  <c r="W62" i="46" s="1"/>
  <c r="X58" i="46"/>
  <c r="X62" i="46" s="1"/>
  <c r="V59" i="46"/>
  <c r="S61" i="46"/>
  <c r="Z61" i="46" s="1"/>
  <c r="BK62" i="48" s="1"/>
  <c r="BL62" i="48" s="1"/>
  <c r="BJ6" i="48"/>
  <c r="BJ7" i="48"/>
  <c r="BJ8" i="48"/>
  <c r="BJ9" i="48"/>
  <c r="BJ10" i="48"/>
  <c r="BJ11" i="48"/>
  <c r="BJ12" i="48"/>
  <c r="BJ13" i="48"/>
  <c r="BJ15" i="48"/>
  <c r="BJ16" i="48"/>
  <c r="BJ17" i="48"/>
  <c r="BJ20" i="48"/>
  <c r="BJ21" i="48"/>
  <c r="BJ24" i="48"/>
  <c r="BJ25" i="48"/>
  <c r="BJ26" i="48"/>
  <c r="BJ29" i="48"/>
  <c r="BJ31" i="48"/>
  <c r="BJ32" i="48"/>
  <c r="BJ33" i="48"/>
  <c r="BJ34" i="48"/>
  <c r="BJ35" i="48"/>
  <c r="BJ36" i="48"/>
  <c r="BJ37" i="48"/>
  <c r="BJ38" i="48"/>
  <c r="BJ39" i="48"/>
  <c r="BJ40" i="48"/>
  <c r="BJ41" i="48"/>
  <c r="BJ42" i="48"/>
  <c r="BJ43" i="48"/>
  <c r="BJ46" i="48"/>
  <c r="BJ47" i="48"/>
  <c r="BJ48" i="48"/>
  <c r="BJ49" i="48"/>
  <c r="BJ50" i="48"/>
  <c r="BJ51" i="48"/>
  <c r="BJ52" i="48"/>
  <c r="BJ53" i="48"/>
  <c r="BJ54" i="48"/>
  <c r="BJ56" i="48"/>
  <c r="BJ59" i="48"/>
  <c r="BJ61" i="48"/>
  <c r="BJ62" i="48"/>
  <c r="M6" i="46"/>
  <c r="N6" i="46"/>
  <c r="O6" i="46"/>
  <c r="M7" i="46"/>
  <c r="N7" i="46"/>
  <c r="O7" i="46"/>
  <c r="M8" i="46"/>
  <c r="O8" i="46"/>
  <c r="P9" i="46"/>
  <c r="BC9" i="48"/>
  <c r="BD9" i="48" s="1"/>
  <c r="M10" i="46"/>
  <c r="N10" i="46"/>
  <c r="O10" i="46"/>
  <c r="M11" i="46"/>
  <c r="N11" i="46"/>
  <c r="O11" i="46"/>
  <c r="M12" i="46"/>
  <c r="N12" i="46"/>
  <c r="O12" i="46"/>
  <c r="N13" i="46"/>
  <c r="O13" i="46"/>
  <c r="M14" i="46"/>
  <c r="N14" i="46"/>
  <c r="O14" i="46"/>
  <c r="P15" i="46"/>
  <c r="BC15" i="48"/>
  <c r="BD15" i="48" s="1"/>
  <c r="P16" i="46"/>
  <c r="BC16" i="48"/>
  <c r="P17" i="46"/>
  <c r="BC17" i="48"/>
  <c r="BD17" i="48" s="1"/>
  <c r="M20" i="46"/>
  <c r="N20" i="46"/>
  <c r="O20" i="46"/>
  <c r="M21" i="46"/>
  <c r="N21" i="46"/>
  <c r="O21" i="46"/>
  <c r="N25" i="46"/>
  <c r="N27" i="46" s="1"/>
  <c r="O25" i="46"/>
  <c r="M29" i="46"/>
  <c r="N29" i="46"/>
  <c r="O29" i="46"/>
  <c r="BC30" i="48"/>
  <c r="M31" i="46"/>
  <c r="O31" i="46"/>
  <c r="N32" i="46"/>
  <c r="P32" i="46" s="1"/>
  <c r="BC32" i="48" s="1"/>
  <c r="BD32" i="48" s="1"/>
  <c r="O34" i="46"/>
  <c r="M37" i="46"/>
  <c r="P37" i="46" s="1"/>
  <c r="BC44" i="48"/>
  <c r="BD44" i="48" s="1"/>
  <c r="BC45" i="48"/>
  <c r="M46" i="46"/>
  <c r="N46" i="46"/>
  <c r="O46" i="46"/>
  <c r="O55" i="46"/>
  <c r="P55" i="46" s="1"/>
  <c r="BC56" i="48" s="1"/>
  <c r="BC60" i="48"/>
  <c r="BE60" i="48" s="1"/>
  <c r="O60" i="46"/>
  <c r="P60" i="46" s="1"/>
  <c r="BB6" i="48"/>
  <c r="BB7" i="48"/>
  <c r="BB8" i="48"/>
  <c r="BB9" i="48"/>
  <c r="BB10" i="48"/>
  <c r="BB11" i="48"/>
  <c r="BB12" i="48"/>
  <c r="BB13" i="48"/>
  <c r="BB14" i="48"/>
  <c r="BB15" i="48"/>
  <c r="BB16" i="48"/>
  <c r="BB17" i="48"/>
  <c r="BB20" i="48"/>
  <c r="BB21" i="48"/>
  <c r="BB22" i="48" s="1"/>
  <c r="BB24" i="48"/>
  <c r="BB25" i="48"/>
  <c r="BB26" i="48"/>
  <c r="BB29" i="48"/>
  <c r="BB31" i="48"/>
  <c r="BB32" i="48"/>
  <c r="BB33" i="48"/>
  <c r="BB34" i="48"/>
  <c r="BB35" i="48"/>
  <c r="BB36" i="48"/>
  <c r="BB37" i="48"/>
  <c r="BB38" i="48"/>
  <c r="BB39" i="48"/>
  <c r="BB40" i="48"/>
  <c r="BB41" i="48"/>
  <c r="BB42" i="48"/>
  <c r="BB44" i="48"/>
  <c r="BB45" i="48"/>
  <c r="BB46" i="48"/>
  <c r="BB47" i="48"/>
  <c r="BB48" i="48"/>
  <c r="BB49" i="48"/>
  <c r="BB50" i="48"/>
  <c r="BB51" i="48"/>
  <c r="BB54" i="48"/>
  <c r="BB56" i="48"/>
  <c r="BB59" i="48"/>
  <c r="BB62" i="48"/>
  <c r="J6" i="46"/>
  <c r="J7" i="46"/>
  <c r="AU7" i="48" s="1"/>
  <c r="J8" i="46"/>
  <c r="AU8" i="48" s="1"/>
  <c r="J10" i="46"/>
  <c r="AU10" i="48" s="1"/>
  <c r="J11" i="46"/>
  <c r="AU11" i="48" s="1"/>
  <c r="J12" i="46"/>
  <c r="AU12" i="48" s="1"/>
  <c r="J13" i="46"/>
  <c r="AU13" i="48" s="1"/>
  <c r="J14" i="46"/>
  <c r="AU14" i="48" s="1"/>
  <c r="J20" i="46"/>
  <c r="AU20" i="48" s="1"/>
  <c r="AV20" i="48" s="1"/>
  <c r="J24" i="46"/>
  <c r="J29" i="46"/>
  <c r="AU30" i="48"/>
  <c r="J32" i="46"/>
  <c r="AU32" i="48" s="1"/>
  <c r="J38" i="46"/>
  <c r="AU38" i="48" s="1"/>
  <c r="J39" i="46"/>
  <c r="AU39" i="48" s="1"/>
  <c r="AU40" i="48"/>
  <c r="J43" i="46"/>
  <c r="AU43" i="48" s="1"/>
  <c r="J47" i="46"/>
  <c r="AU47" i="48" s="1"/>
  <c r="J50" i="46"/>
  <c r="AU50" i="48" s="1"/>
  <c r="AV50" i="48" s="1"/>
  <c r="AT6" i="48"/>
  <c r="AT7" i="48"/>
  <c r="AT8" i="48"/>
  <c r="AT9" i="48"/>
  <c r="AT10" i="48"/>
  <c r="AT11" i="48"/>
  <c r="AT12" i="48"/>
  <c r="AT13" i="48"/>
  <c r="AT14" i="48"/>
  <c r="AT15" i="48"/>
  <c r="AT16" i="48"/>
  <c r="AT17" i="48"/>
  <c r="AT20" i="48"/>
  <c r="AT21" i="48"/>
  <c r="AT24" i="48"/>
  <c r="AT25" i="48"/>
  <c r="AT26" i="48"/>
  <c r="AT29" i="48"/>
  <c r="AT32" i="48"/>
  <c r="AT38" i="48"/>
  <c r="AT39" i="48"/>
  <c r="AT43" i="48"/>
  <c r="AT47" i="48"/>
  <c r="AT50" i="48"/>
  <c r="AT59" i="48"/>
  <c r="AT63" i="48" s="1"/>
  <c r="AJ6" i="48"/>
  <c r="AJ10" i="48"/>
  <c r="AJ11" i="48"/>
  <c r="AJ12" i="48"/>
  <c r="AJ13" i="48"/>
  <c r="AJ14" i="48"/>
  <c r="AJ15" i="48"/>
  <c r="AK15" i="48" s="1"/>
  <c r="AJ20" i="48"/>
  <c r="AK20" i="48" s="1"/>
  <c r="AJ24" i="48"/>
  <c r="AJ27" i="48" s="1"/>
  <c r="AJ29" i="48"/>
  <c r="AJ32" i="48"/>
  <c r="AJ34" i="48"/>
  <c r="AJ36" i="48"/>
  <c r="AJ38" i="48"/>
  <c r="AJ39" i="48"/>
  <c r="AJ40" i="48"/>
  <c r="AJ41" i="48"/>
  <c r="AJ43" i="48"/>
  <c r="AJ47" i="48"/>
  <c r="AJ50" i="48"/>
  <c r="AK50" i="48" s="1"/>
  <c r="AJ56" i="48"/>
  <c r="AI6" i="48"/>
  <c r="AI10" i="48"/>
  <c r="AI11" i="48"/>
  <c r="AI12" i="48"/>
  <c r="AI13" i="48"/>
  <c r="AI14" i="48"/>
  <c r="AI29" i="48"/>
  <c r="AI31" i="48"/>
  <c r="AI32" i="48"/>
  <c r="AI36" i="48"/>
  <c r="AI38" i="48"/>
  <c r="AI39" i="48"/>
  <c r="AI40" i="48"/>
  <c r="AI41" i="48"/>
  <c r="AI43" i="48"/>
  <c r="AI46" i="48"/>
  <c r="AK46" i="48" s="1"/>
  <c r="AI47" i="48"/>
  <c r="AI56" i="48"/>
  <c r="AL62" i="48"/>
  <c r="AL61" i="48"/>
  <c r="AL59" i="48"/>
  <c r="AL6" i="48"/>
  <c r="AL7" i="48"/>
  <c r="AL8" i="48"/>
  <c r="AL9" i="48"/>
  <c r="AL10" i="48"/>
  <c r="AL11" i="48"/>
  <c r="AL12" i="48"/>
  <c r="AL13" i="48"/>
  <c r="AL14" i="48"/>
  <c r="AL15" i="48"/>
  <c r="AL16" i="48"/>
  <c r="AL17" i="48"/>
  <c r="AL24" i="48"/>
  <c r="AL25" i="48"/>
  <c r="AL26" i="48"/>
  <c r="AL29" i="48"/>
  <c r="AL31" i="48"/>
  <c r="AL32" i="48"/>
  <c r="AL33" i="48"/>
  <c r="AL34" i="48"/>
  <c r="AL35" i="48"/>
  <c r="AL36" i="48"/>
  <c r="AL38" i="48"/>
  <c r="AL39" i="48"/>
  <c r="AL40" i="48"/>
  <c r="AL41" i="48"/>
  <c r="AL42" i="48"/>
  <c r="AL43" i="48"/>
  <c r="AL44" i="48"/>
  <c r="AL46" i="48"/>
  <c r="AL47" i="48"/>
  <c r="AL48" i="48"/>
  <c r="AL49" i="48"/>
  <c r="AL50" i="48"/>
  <c r="AL51" i="48"/>
  <c r="AL52" i="48"/>
  <c r="AL53" i="48"/>
  <c r="AL54" i="48"/>
  <c r="AL56" i="48"/>
  <c r="I6" i="46"/>
  <c r="AM6" i="48" s="1"/>
  <c r="I7" i="46"/>
  <c r="AM7" i="48" s="1"/>
  <c r="AN7" i="48" s="1"/>
  <c r="I8" i="46"/>
  <c r="AM8" i="48" s="1"/>
  <c r="AN8" i="48" s="1"/>
  <c r="I10" i="46"/>
  <c r="AM10" i="48" s="1"/>
  <c r="I11" i="46"/>
  <c r="AM11" i="48" s="1"/>
  <c r="I12" i="46"/>
  <c r="AM12" i="48" s="1"/>
  <c r="I13" i="46"/>
  <c r="I14" i="46"/>
  <c r="AM14" i="48" s="1"/>
  <c r="I15" i="46"/>
  <c r="AM15" i="48" s="1"/>
  <c r="AN15" i="48" s="1"/>
  <c r="I20" i="46"/>
  <c r="I21" i="46"/>
  <c r="I24" i="46"/>
  <c r="AM24" i="48" s="1"/>
  <c r="AN24" i="48" s="1"/>
  <c r="I29" i="46"/>
  <c r="AM29" i="48" s="1"/>
  <c r="AO29" i="48" s="1"/>
  <c r="AM31" i="48"/>
  <c r="AM32" i="48"/>
  <c r="AO32" i="48" s="1"/>
  <c r="AM34" i="48"/>
  <c r="AN34" i="48" s="1"/>
  <c r="I36" i="46"/>
  <c r="AM36" i="48" s="1"/>
  <c r="I38" i="46"/>
  <c r="AM38" i="48" s="1"/>
  <c r="I39" i="46"/>
  <c r="AM39" i="48" s="1"/>
  <c r="I40" i="46"/>
  <c r="AM40" i="48" s="1"/>
  <c r="I43" i="46"/>
  <c r="AM43" i="48" s="1"/>
  <c r="AM46" i="48"/>
  <c r="I50" i="46"/>
  <c r="AM50" i="48" s="1"/>
  <c r="I55" i="46"/>
  <c r="AM56" i="48" s="1"/>
  <c r="AM30" i="48"/>
  <c r="I58" i="46"/>
  <c r="T59" i="48"/>
  <c r="T6" i="48"/>
  <c r="T10" i="48"/>
  <c r="T11" i="48"/>
  <c r="T12" i="48"/>
  <c r="T13" i="48"/>
  <c r="T14" i="48"/>
  <c r="T15" i="48"/>
  <c r="T24" i="48"/>
  <c r="T29" i="48"/>
  <c r="T32" i="48"/>
  <c r="T34" i="48"/>
  <c r="T35" i="48"/>
  <c r="T38" i="48"/>
  <c r="T39" i="48"/>
  <c r="T40" i="48"/>
  <c r="T41" i="48"/>
  <c r="T43" i="48"/>
  <c r="T46" i="48"/>
  <c r="T47" i="48"/>
  <c r="T50" i="48"/>
  <c r="T56" i="48"/>
  <c r="S6" i="48"/>
  <c r="S10" i="48"/>
  <c r="S11" i="48"/>
  <c r="S12" i="48"/>
  <c r="S13" i="48"/>
  <c r="S14" i="48"/>
  <c r="S15" i="48"/>
  <c r="S29" i="48"/>
  <c r="S31" i="48"/>
  <c r="U31" i="48" s="1"/>
  <c r="S32" i="48"/>
  <c r="S35" i="48"/>
  <c r="S38" i="48"/>
  <c r="S39" i="48"/>
  <c r="S40" i="48"/>
  <c r="S41" i="48"/>
  <c r="S43" i="48"/>
  <c r="S46" i="48"/>
  <c r="S47" i="48"/>
  <c r="S56" i="48"/>
  <c r="BY7" i="48"/>
  <c r="BY8" i="48"/>
  <c r="BY9" i="48"/>
  <c r="BY15" i="48"/>
  <c r="BY17" i="48"/>
  <c r="BY25" i="48"/>
  <c r="BY26" i="48"/>
  <c r="BY30" i="48"/>
  <c r="BY32" i="48"/>
  <c r="BY35" i="48"/>
  <c r="BY37" i="48"/>
  <c r="BY38" i="48"/>
  <c r="BY39" i="48"/>
  <c r="BY41" i="48"/>
  <c r="BY42" i="48"/>
  <c r="BY43" i="48"/>
  <c r="BY44" i="48"/>
  <c r="BY45" i="48"/>
  <c r="BY50" i="48"/>
  <c r="BY51" i="48"/>
  <c r="BY52" i="48"/>
  <c r="BY53" i="48"/>
  <c r="BY54" i="48"/>
  <c r="BY60" i="48"/>
  <c r="BY61" i="48"/>
  <c r="BY62" i="48"/>
  <c r="BQ7" i="48"/>
  <c r="BQ8" i="48"/>
  <c r="BQ9" i="48"/>
  <c r="BQ15" i="48"/>
  <c r="BQ16" i="48"/>
  <c r="BQ26" i="48"/>
  <c r="BQ30" i="48"/>
  <c r="BQ32" i="48"/>
  <c r="BQ33" i="48"/>
  <c r="BQ36" i="48"/>
  <c r="BQ37" i="48"/>
  <c r="BQ40" i="48"/>
  <c r="BQ41" i="48"/>
  <c r="BQ42" i="48"/>
  <c r="BQ44" i="48"/>
  <c r="BQ45" i="48"/>
  <c r="BQ47" i="48"/>
  <c r="BQ48" i="48"/>
  <c r="BQ49" i="48"/>
  <c r="BQ52" i="48"/>
  <c r="BQ53" i="48"/>
  <c r="BQ54" i="48"/>
  <c r="BQ61" i="48"/>
  <c r="BQ62" i="48"/>
  <c r="BI7" i="48"/>
  <c r="BI8" i="48"/>
  <c r="BI9" i="48"/>
  <c r="BI16" i="48"/>
  <c r="BI17" i="48"/>
  <c r="BI24" i="48"/>
  <c r="BI25" i="48"/>
  <c r="BI26" i="48"/>
  <c r="BI30" i="48"/>
  <c r="BI34" i="48"/>
  <c r="BI35" i="48"/>
  <c r="BI37" i="48"/>
  <c r="BI38" i="48"/>
  <c r="BI39" i="48"/>
  <c r="BI40" i="48"/>
  <c r="BI42" i="48"/>
  <c r="BI44" i="48"/>
  <c r="BI45" i="48"/>
  <c r="BI47" i="48"/>
  <c r="BI48" i="48"/>
  <c r="BI49" i="48"/>
  <c r="BI50" i="48"/>
  <c r="BI52" i="48"/>
  <c r="BI53" i="48"/>
  <c r="BI54" i="48"/>
  <c r="BI60" i="48"/>
  <c r="BI62" i="48"/>
  <c r="BA7" i="48"/>
  <c r="BA8" i="48"/>
  <c r="BA9" i="48"/>
  <c r="BA15" i="48"/>
  <c r="BA16" i="48"/>
  <c r="BA17" i="48"/>
  <c r="BA26" i="48"/>
  <c r="BA30" i="48"/>
  <c r="BA31" i="48"/>
  <c r="BA32" i="48"/>
  <c r="BA33" i="48"/>
  <c r="BA36" i="48"/>
  <c r="BA38" i="48"/>
  <c r="BA39" i="48"/>
  <c r="BA40" i="48"/>
  <c r="BA41" i="48"/>
  <c r="BA42" i="48"/>
  <c r="BA43" i="48"/>
  <c r="BA44" i="48"/>
  <c r="BA45" i="48"/>
  <c r="BA47" i="48"/>
  <c r="BA48" i="48"/>
  <c r="BA49" i="48"/>
  <c r="BA50" i="48"/>
  <c r="BA51" i="48"/>
  <c r="BA52" i="48"/>
  <c r="BA53" i="48"/>
  <c r="BA54" i="48"/>
  <c r="BA60" i="48"/>
  <c r="BA61" i="48"/>
  <c r="BA62" i="48"/>
  <c r="AS7" i="48"/>
  <c r="AS8" i="48"/>
  <c r="AS9" i="48"/>
  <c r="AS15" i="48"/>
  <c r="AS16" i="48"/>
  <c r="AS17" i="48"/>
  <c r="AS20" i="48"/>
  <c r="AS21" i="48"/>
  <c r="AS25" i="48"/>
  <c r="AS26" i="48"/>
  <c r="AS30" i="48"/>
  <c r="AS31" i="48"/>
  <c r="AS33" i="48"/>
  <c r="AS35" i="48"/>
  <c r="AS37" i="48"/>
  <c r="AS40" i="48"/>
  <c r="AS41" i="48"/>
  <c r="AS42" i="48"/>
  <c r="AS44" i="48"/>
  <c r="AS45" i="48"/>
  <c r="AS46" i="48"/>
  <c r="AS48" i="48"/>
  <c r="AS49" i="48"/>
  <c r="AS50" i="48"/>
  <c r="AS51" i="48"/>
  <c r="AS52" i="48"/>
  <c r="AS53" i="48"/>
  <c r="AS54" i="48"/>
  <c r="AS56" i="48"/>
  <c r="AS59" i="48"/>
  <c r="AS60" i="48"/>
  <c r="AS61" i="48"/>
  <c r="AS62" i="48"/>
  <c r="AK7" i="48"/>
  <c r="AK8" i="48"/>
  <c r="AK9" i="48"/>
  <c r="AK16" i="48"/>
  <c r="AK17" i="48"/>
  <c r="AK21" i="48"/>
  <c r="AK25" i="48"/>
  <c r="AK26" i="48"/>
  <c r="AK30" i="48"/>
  <c r="AK33" i="48"/>
  <c r="AK35" i="48"/>
  <c r="AK37" i="48"/>
  <c r="AK42" i="48"/>
  <c r="AK44" i="48"/>
  <c r="AK45" i="48"/>
  <c r="AK48" i="48"/>
  <c r="AK49" i="48"/>
  <c r="AK51" i="48"/>
  <c r="AK52" i="48"/>
  <c r="AK53" i="48"/>
  <c r="AK54" i="48"/>
  <c r="AK59" i="48"/>
  <c r="AK60" i="48"/>
  <c r="AK61" i="48"/>
  <c r="AK63" i="48" s="1"/>
  <c r="AK62" i="48"/>
  <c r="U62" i="48"/>
  <c r="U61" i="48"/>
  <c r="U60" i="48"/>
  <c r="U54" i="48"/>
  <c r="U53" i="48"/>
  <c r="U52" i="48"/>
  <c r="U51" i="48"/>
  <c r="U49" i="48"/>
  <c r="U48" i="48"/>
  <c r="U45" i="48"/>
  <c r="U44" i="48"/>
  <c r="U42" i="48"/>
  <c r="U37" i="48"/>
  <c r="U36" i="48"/>
  <c r="U33" i="48"/>
  <c r="U30" i="48"/>
  <c r="U26" i="48"/>
  <c r="U25" i="48"/>
  <c r="U21" i="48"/>
  <c r="U22" i="48" s="1"/>
  <c r="U20" i="48"/>
  <c r="U17" i="48"/>
  <c r="U16" i="48"/>
  <c r="U9" i="48"/>
  <c r="U8" i="48"/>
  <c r="U7" i="48"/>
  <c r="V62" i="48"/>
  <c r="V61" i="48"/>
  <c r="V59" i="48"/>
  <c r="V56" i="48"/>
  <c r="V54" i="48"/>
  <c r="V53" i="48"/>
  <c r="V52" i="48"/>
  <c r="V51" i="48"/>
  <c r="V50" i="48"/>
  <c r="V49" i="48"/>
  <c r="V48" i="48"/>
  <c r="V47" i="48"/>
  <c r="V46" i="48"/>
  <c r="V43" i="48"/>
  <c r="V42" i="48"/>
  <c r="V41" i="48"/>
  <c r="V40" i="48"/>
  <c r="V39" i="48"/>
  <c r="V38" i="48"/>
  <c r="V37" i="48"/>
  <c r="V36" i="48"/>
  <c r="V35" i="48"/>
  <c r="V34" i="48"/>
  <c r="V33" i="48"/>
  <c r="V32" i="48"/>
  <c r="V31" i="48"/>
  <c r="V6" i="48"/>
  <c r="V7" i="48"/>
  <c r="V8" i="48"/>
  <c r="V9" i="48"/>
  <c r="V10" i="48"/>
  <c r="V11" i="48"/>
  <c r="V12" i="48"/>
  <c r="V13" i="48"/>
  <c r="V14" i="48"/>
  <c r="V15" i="48"/>
  <c r="V16" i="48"/>
  <c r="V17" i="48"/>
  <c r="V20" i="48"/>
  <c r="V21" i="48"/>
  <c r="V24" i="48"/>
  <c r="V25" i="48"/>
  <c r="V26" i="48"/>
  <c r="V29" i="48"/>
  <c r="G6" i="46"/>
  <c r="G7" i="46"/>
  <c r="W7" i="48" s="1"/>
  <c r="G8" i="46"/>
  <c r="W8" i="48" s="1"/>
  <c r="W9" i="48"/>
  <c r="G10" i="46"/>
  <c r="G11" i="46"/>
  <c r="G12" i="46"/>
  <c r="G13" i="46"/>
  <c r="G14" i="46"/>
  <c r="G15" i="46"/>
  <c r="W16" i="48"/>
  <c r="X16" i="48" s="1"/>
  <c r="W17" i="48"/>
  <c r="X17" i="48" s="1"/>
  <c r="G20" i="46"/>
  <c r="G21" i="46"/>
  <c r="W21" i="48" s="1"/>
  <c r="G24" i="46"/>
  <c r="W25" i="48"/>
  <c r="W26" i="48"/>
  <c r="X26" i="48" s="1"/>
  <c r="G29" i="46"/>
  <c r="G32" i="46"/>
  <c r="W33" i="48"/>
  <c r="G34" i="46"/>
  <c r="W35" i="48"/>
  <c r="W36" i="48"/>
  <c r="W37" i="48"/>
  <c r="X37" i="48" s="1"/>
  <c r="G39" i="46"/>
  <c r="W39" i="48" s="1"/>
  <c r="G40" i="46"/>
  <c r="W40" i="48" s="1"/>
  <c r="G41" i="46"/>
  <c r="W42" i="48"/>
  <c r="G43" i="46"/>
  <c r="W44" i="48"/>
  <c r="X44" i="48" s="1"/>
  <c r="W45" i="48"/>
  <c r="X45" i="48" s="1"/>
  <c r="G47" i="46"/>
  <c r="W48" i="48"/>
  <c r="X48" i="48" s="1"/>
  <c r="W49" i="48"/>
  <c r="G50" i="46"/>
  <c r="W51" i="48"/>
  <c r="X51" i="48" s="1"/>
  <c r="W52" i="48"/>
  <c r="X52" i="48" s="1"/>
  <c r="W53" i="48"/>
  <c r="X53" i="48" s="1"/>
  <c r="W54" i="48"/>
  <c r="W56" i="48"/>
  <c r="G58" i="46"/>
  <c r="W59" i="48" s="1"/>
  <c r="G59" i="46"/>
  <c r="G60" i="46"/>
  <c r="W62" i="48"/>
  <c r="AD6" i="48"/>
  <c r="AD10" i="48"/>
  <c r="AD11" i="48"/>
  <c r="AD12" i="48"/>
  <c r="AD13" i="48"/>
  <c r="AD14" i="48"/>
  <c r="AD29" i="48"/>
  <c r="AD31" i="48"/>
  <c r="AD32" i="48"/>
  <c r="AD38" i="48"/>
  <c r="AD39" i="48"/>
  <c r="AD40" i="48"/>
  <c r="AD43" i="48"/>
  <c r="AD45" i="48"/>
  <c r="AD46" i="48"/>
  <c r="AD47" i="48"/>
  <c r="AD50" i="48"/>
  <c r="AD56" i="48"/>
  <c r="AD59" i="48"/>
  <c r="AD61" i="48"/>
  <c r="AD62" i="48"/>
  <c r="AE15" i="48"/>
  <c r="AG15" i="48" s="1"/>
  <c r="AE51" i="48"/>
  <c r="AG51" i="48" s="1"/>
  <c r="BW63" i="48"/>
  <c r="BT44" i="48"/>
  <c r="BO63" i="48"/>
  <c r="BH27" i="48"/>
  <c r="BG27" i="48"/>
  <c r="AR22" i="48"/>
  <c r="AR63" i="48"/>
  <c r="AQ22" i="48"/>
  <c r="AQ63" i="48"/>
  <c r="AL22" i="48"/>
  <c r="AJ63" i="48"/>
  <c r="AI22" i="48"/>
  <c r="AI27" i="48"/>
  <c r="AI63" i="48"/>
  <c r="I47" i="48"/>
  <c r="H17" i="48"/>
  <c r="D63" i="48"/>
  <c r="C63" i="48"/>
  <c r="T22" i="48"/>
  <c r="S22" i="48"/>
  <c r="S27" i="48"/>
  <c r="S63" i="48"/>
  <c r="AN22" i="46"/>
  <c r="AL22" i="46"/>
  <c r="AH30" i="46"/>
  <c r="H40" i="46"/>
  <c r="AE40" i="48" s="1"/>
  <c r="H36" i="46"/>
  <c r="H55" i="46"/>
  <c r="H50" i="46"/>
  <c r="AE50" i="48" s="1"/>
  <c r="K54" i="46"/>
  <c r="P54" i="46"/>
  <c r="Z54" i="46"/>
  <c r="AF54" i="46"/>
  <c r="AP54" i="46"/>
  <c r="K53" i="46"/>
  <c r="P53" i="46"/>
  <c r="Z53" i="46"/>
  <c r="AF53" i="46"/>
  <c r="AP53" i="46"/>
  <c r="K52" i="46"/>
  <c r="P52" i="46"/>
  <c r="Z52" i="46"/>
  <c r="AF52" i="46"/>
  <c r="AP52" i="46"/>
  <c r="K51" i="46"/>
  <c r="P51" i="46"/>
  <c r="P50" i="46"/>
  <c r="AP50" i="46"/>
  <c r="K49" i="46"/>
  <c r="P49" i="46"/>
  <c r="Z49" i="46"/>
  <c r="AF49" i="46"/>
  <c r="K48" i="46"/>
  <c r="P48" i="46"/>
  <c r="AF48" i="46"/>
  <c r="P47" i="46"/>
  <c r="AF47" i="46"/>
  <c r="AE46" i="48"/>
  <c r="AF46" i="48" s="1"/>
  <c r="AE45" i="48"/>
  <c r="Z45" i="46"/>
  <c r="AE44" i="48"/>
  <c r="K44" i="46"/>
  <c r="Z44" i="46"/>
  <c r="H43" i="46"/>
  <c r="AE43" i="48" s="1"/>
  <c r="P43" i="46"/>
  <c r="AP43" i="46"/>
  <c r="H24" i="46"/>
  <c r="P24" i="46"/>
  <c r="K25" i="46"/>
  <c r="Z25" i="46"/>
  <c r="AP25" i="46"/>
  <c r="K26" i="46"/>
  <c r="P26" i="46"/>
  <c r="Z26" i="46"/>
  <c r="AP26" i="46"/>
  <c r="BC24" i="48"/>
  <c r="AE25" i="48"/>
  <c r="AG25" i="48" s="1"/>
  <c r="AM25" i="48"/>
  <c r="AU25" i="48"/>
  <c r="BK25" i="48"/>
  <c r="BL25" i="48" s="1"/>
  <c r="CA25" i="48"/>
  <c r="E26" i="46"/>
  <c r="E27" i="46" s="1"/>
  <c r="E63" i="46" s="1"/>
  <c r="AM26" i="48"/>
  <c r="AN26" i="48" s="1"/>
  <c r="AU26" i="48"/>
  <c r="BC26" i="48"/>
  <c r="BK26" i="48"/>
  <c r="CA26" i="48"/>
  <c r="H20" i="46"/>
  <c r="AE20" i="48" s="1"/>
  <c r="AG20" i="48" s="1"/>
  <c r="H21" i="46"/>
  <c r="AE21" i="48" s="1"/>
  <c r="H6" i="46"/>
  <c r="H7" i="46"/>
  <c r="H8" i="46"/>
  <c r="AE8" i="48" s="1"/>
  <c r="AG8" i="48" s="1"/>
  <c r="H10" i="46"/>
  <c r="AE10" i="48" s="1"/>
  <c r="H11" i="46"/>
  <c r="AE11" i="48" s="1"/>
  <c r="H12" i="46"/>
  <c r="AE12" i="48" s="1"/>
  <c r="H13" i="46"/>
  <c r="AE13" i="48" s="1"/>
  <c r="H14" i="46"/>
  <c r="AE14" i="48" s="1"/>
  <c r="H15" i="46"/>
  <c r="AP15" i="46"/>
  <c r="AF15" i="46"/>
  <c r="K16" i="46"/>
  <c r="AF16" i="46"/>
  <c r="AP17" i="46"/>
  <c r="K17" i="46"/>
  <c r="AP9" i="46"/>
  <c r="K9" i="46"/>
  <c r="AF9" i="46"/>
  <c r="CA15" i="48"/>
  <c r="CB15" i="48" s="1"/>
  <c r="AU15" i="48"/>
  <c r="AV15" i="48" s="1"/>
  <c r="AE16" i="48"/>
  <c r="AM16" i="48"/>
  <c r="AU16" i="48"/>
  <c r="BS16" i="48"/>
  <c r="CA17" i="48"/>
  <c r="CB17" i="48" s="1"/>
  <c r="AE17" i="48"/>
  <c r="AG17" i="48" s="1"/>
  <c r="AM17" i="48"/>
  <c r="AU17" i="48"/>
  <c r="CA9" i="48"/>
  <c r="CB9" i="48" s="1"/>
  <c r="AE9" i="48"/>
  <c r="AG9" i="48" s="1"/>
  <c r="AM9" i="48"/>
  <c r="AU9" i="48"/>
  <c r="H29" i="46"/>
  <c r="H32" i="46"/>
  <c r="AE32" i="48" s="1"/>
  <c r="AF32" i="46"/>
  <c r="K33" i="46"/>
  <c r="P33" i="46"/>
  <c r="AF33" i="46"/>
  <c r="K35" i="46"/>
  <c r="P35" i="46"/>
  <c r="Z35" i="46"/>
  <c r="AP35" i="46"/>
  <c r="P36" i="46"/>
  <c r="AF36" i="46"/>
  <c r="K37" i="46"/>
  <c r="Z37" i="46"/>
  <c r="AF37" i="46"/>
  <c r="AP37" i="46"/>
  <c r="H38" i="46"/>
  <c r="AE38" i="48" s="1"/>
  <c r="P38" i="46"/>
  <c r="Z38" i="46"/>
  <c r="AP38" i="46"/>
  <c r="H39" i="46"/>
  <c r="AE39" i="48" s="1"/>
  <c r="P39" i="46"/>
  <c r="P40" i="46"/>
  <c r="Z40" i="46"/>
  <c r="AF40" i="46"/>
  <c r="P41" i="46"/>
  <c r="AF41" i="46"/>
  <c r="AP41" i="46"/>
  <c r="K42" i="46"/>
  <c r="P42" i="46"/>
  <c r="Z42" i="46"/>
  <c r="AF42" i="46"/>
  <c r="AP42" i="46"/>
  <c r="H58" i="46"/>
  <c r="AE59" i="48" s="1"/>
  <c r="H60" i="46"/>
  <c r="H61" i="46"/>
  <c r="AU31" i="48"/>
  <c r="AW31" i="48" s="1"/>
  <c r="BS32" i="48"/>
  <c r="AE33" i="48"/>
  <c r="AM33" i="48"/>
  <c r="AU33" i="48"/>
  <c r="BC33" i="48"/>
  <c r="BS33" i="48"/>
  <c r="AE34" i="48"/>
  <c r="AU34" i="48"/>
  <c r="AE35" i="48"/>
  <c r="AG35" i="48" s="1"/>
  <c r="AM35" i="48"/>
  <c r="AU35" i="48"/>
  <c r="AW35" i="48" s="1"/>
  <c r="BC35" i="48"/>
  <c r="BK35" i="48"/>
  <c r="CA35" i="48"/>
  <c r="BC36" i="48"/>
  <c r="BE36" i="48" s="1"/>
  <c r="BS36" i="48"/>
  <c r="AE37" i="48"/>
  <c r="AF37" i="48" s="1"/>
  <c r="AM37" i="48"/>
  <c r="AU37" i="48"/>
  <c r="AV37" i="48" s="1"/>
  <c r="BK37" i="48"/>
  <c r="BL37" i="48" s="1"/>
  <c r="BS37" i="48"/>
  <c r="CA37" i="48"/>
  <c r="BC38" i="48"/>
  <c r="BD38" i="48" s="1"/>
  <c r="BK38" i="48"/>
  <c r="CA38" i="48"/>
  <c r="BC39" i="48"/>
  <c r="BC40" i="48"/>
  <c r="BK40" i="48"/>
  <c r="BS40" i="48"/>
  <c r="BT40" i="48" s="1"/>
  <c r="AE41" i="48"/>
  <c r="AG41" i="48" s="1"/>
  <c r="AM41" i="48"/>
  <c r="AO41" i="48" s="1"/>
  <c r="AU41" i="48"/>
  <c r="BC41" i="48"/>
  <c r="BD41" i="48" s="1"/>
  <c r="BS41" i="48"/>
  <c r="CA41" i="48"/>
  <c r="BC43" i="48"/>
  <c r="BD43" i="48" s="1"/>
  <c r="CA43" i="48"/>
  <c r="CB43" i="48" s="1"/>
  <c r="AM44" i="48"/>
  <c r="AU44" i="48"/>
  <c r="BK44" i="48"/>
  <c r="BM44" i="48" s="1"/>
  <c r="AM45" i="48"/>
  <c r="AU45" i="48"/>
  <c r="BK45" i="48"/>
  <c r="BM45" i="48" s="1"/>
  <c r="AU46" i="48"/>
  <c r="AW46" i="48" s="1"/>
  <c r="AE47" i="48"/>
  <c r="AM47" i="48"/>
  <c r="BC47" i="48"/>
  <c r="BS47" i="48"/>
  <c r="BT47" i="48" s="1"/>
  <c r="AE48" i="48"/>
  <c r="AF48" i="48" s="1"/>
  <c r="AM48" i="48"/>
  <c r="AU48" i="48"/>
  <c r="AW48" i="48" s="1"/>
  <c r="BC48" i="48"/>
  <c r="BS48" i="48"/>
  <c r="AE49" i="48"/>
  <c r="AG49" i="48" s="1"/>
  <c r="AM49" i="48"/>
  <c r="AN49" i="48" s="1"/>
  <c r="AU49" i="48"/>
  <c r="BC49" i="48"/>
  <c r="BD49" i="48" s="1"/>
  <c r="BK49" i="48"/>
  <c r="BS49" i="48"/>
  <c r="BC50" i="48"/>
  <c r="CA50" i="48"/>
  <c r="AM51" i="48"/>
  <c r="AU51" i="48"/>
  <c r="BC51" i="48"/>
  <c r="BD51" i="48" s="1"/>
  <c r="AE42" i="48"/>
  <c r="AM42" i="48"/>
  <c r="AU42" i="48"/>
  <c r="BC42" i="48"/>
  <c r="BK42" i="48"/>
  <c r="BS42" i="48"/>
  <c r="CA42" i="48"/>
  <c r="AE52" i="48"/>
  <c r="AG52" i="48" s="1"/>
  <c r="AM52" i="48"/>
  <c r="AN52" i="48" s="1"/>
  <c r="AU52" i="48"/>
  <c r="BC52" i="48"/>
  <c r="BD52" i="48" s="1"/>
  <c r="BK52" i="48"/>
  <c r="BS52" i="48"/>
  <c r="CA52" i="48"/>
  <c r="AE53" i="48"/>
  <c r="AG53" i="48" s="1"/>
  <c r="AM53" i="48"/>
  <c r="AU53" i="48"/>
  <c r="BC53" i="48"/>
  <c r="BK53" i="48"/>
  <c r="BS53" i="48"/>
  <c r="CA53" i="48"/>
  <c r="AE54" i="48"/>
  <c r="AM54" i="48"/>
  <c r="AU54" i="48"/>
  <c r="AV54" i="48" s="1"/>
  <c r="BC54" i="48"/>
  <c r="BK54" i="48"/>
  <c r="BS54" i="48"/>
  <c r="BT54" i="48" s="1"/>
  <c r="CA54" i="48"/>
  <c r="AU59" i="48"/>
  <c r="BC59" i="48"/>
  <c r="BS59" i="48"/>
  <c r="H59" i="46"/>
  <c r="AM60" i="48"/>
  <c r="AO60" i="48" s="1"/>
  <c r="AU60" i="48"/>
  <c r="AW60" i="48" s="1"/>
  <c r="CA60" i="48"/>
  <c r="AM61" i="48"/>
  <c r="AN61" i="48" s="1"/>
  <c r="AU61" i="48"/>
  <c r="AV61" i="48" s="1"/>
  <c r="BK61" i="48"/>
  <c r="BS61" i="48"/>
  <c r="CA61" i="48"/>
  <c r="AM62" i="48"/>
  <c r="AU62" i="48"/>
  <c r="BC62" i="48"/>
  <c r="BD62" i="48" s="1"/>
  <c r="BS62" i="48"/>
  <c r="H62" i="47"/>
  <c r="R8" i="47"/>
  <c r="K58" i="50"/>
  <c r="J58" i="50"/>
  <c r="I58" i="50"/>
  <c r="H58" i="50"/>
  <c r="G58" i="50"/>
  <c r="F58" i="50"/>
  <c r="E58" i="50"/>
  <c r="D58" i="50"/>
  <c r="C58" i="50"/>
  <c r="L57" i="50"/>
  <c r="L56" i="50"/>
  <c r="L55" i="50"/>
  <c r="L58" i="50"/>
  <c r="M58" i="50" s="1"/>
  <c r="K53" i="50"/>
  <c r="I53" i="50"/>
  <c r="H53" i="50"/>
  <c r="G53" i="50"/>
  <c r="F53" i="50"/>
  <c r="E53" i="50"/>
  <c r="D53" i="50"/>
  <c r="C53" i="50"/>
  <c r="J52" i="50"/>
  <c r="BR56" i="48" s="1"/>
  <c r="L52" i="50"/>
  <c r="L51" i="50"/>
  <c r="L50" i="50"/>
  <c r="L49" i="50"/>
  <c r="L48" i="50"/>
  <c r="J48" i="50"/>
  <c r="BR51" i="48" s="1"/>
  <c r="J53" i="50"/>
  <c r="L47" i="50"/>
  <c r="L46" i="50"/>
  <c r="L45" i="50"/>
  <c r="L44" i="50"/>
  <c r="L43" i="50"/>
  <c r="L42" i="50"/>
  <c r="L41" i="50"/>
  <c r="L40" i="50"/>
  <c r="L39" i="50"/>
  <c r="L38" i="50"/>
  <c r="L37" i="50"/>
  <c r="L36" i="50"/>
  <c r="L35" i="50"/>
  <c r="L34" i="50"/>
  <c r="L33" i="50"/>
  <c r="L32" i="50"/>
  <c r="L31" i="50"/>
  <c r="L30" i="50"/>
  <c r="L53" i="50" s="1"/>
  <c r="M53" i="50" s="1"/>
  <c r="L29" i="50"/>
  <c r="K27" i="50"/>
  <c r="J27" i="50"/>
  <c r="I27" i="50"/>
  <c r="H27" i="50"/>
  <c r="G27" i="50"/>
  <c r="F27" i="50"/>
  <c r="E27" i="50"/>
  <c r="D27" i="50"/>
  <c r="C27" i="50"/>
  <c r="L26" i="50"/>
  <c r="L25" i="50"/>
  <c r="L24" i="50"/>
  <c r="L27" i="50"/>
  <c r="M27" i="50" s="1"/>
  <c r="K22" i="50"/>
  <c r="I22" i="50"/>
  <c r="H22" i="50"/>
  <c r="G22" i="50"/>
  <c r="F22" i="50"/>
  <c r="E22" i="50"/>
  <c r="D22" i="50"/>
  <c r="C22" i="50"/>
  <c r="J21" i="50"/>
  <c r="J22" i="50" s="1"/>
  <c r="L20" i="50"/>
  <c r="K18" i="50"/>
  <c r="K59" i="50" s="1"/>
  <c r="J18" i="50"/>
  <c r="H18" i="50"/>
  <c r="H59" i="50" s="1"/>
  <c r="G18" i="50"/>
  <c r="G59" i="50" s="1"/>
  <c r="F18" i="50"/>
  <c r="F59" i="50" s="1"/>
  <c r="E18" i="50"/>
  <c r="E59" i="50" s="1"/>
  <c r="D18" i="50"/>
  <c r="D59" i="50" s="1"/>
  <c r="C18" i="50"/>
  <c r="C59" i="50" s="1"/>
  <c r="L17" i="50"/>
  <c r="L16" i="50"/>
  <c r="L15" i="50"/>
  <c r="I14" i="50"/>
  <c r="BJ14" i="48" s="1"/>
  <c r="I18" i="50"/>
  <c r="I59" i="50" s="1"/>
  <c r="L13" i="50"/>
  <c r="L12" i="50"/>
  <c r="L11" i="50"/>
  <c r="L10" i="50"/>
  <c r="L9" i="50"/>
  <c r="L8" i="50"/>
  <c r="L7" i="50"/>
  <c r="L18" i="50" s="1"/>
  <c r="L6" i="50"/>
  <c r="L14" i="50"/>
  <c r="L48" i="49"/>
  <c r="K48" i="49"/>
  <c r="J48" i="49"/>
  <c r="E47" i="49"/>
  <c r="D47" i="49"/>
  <c r="C47" i="49"/>
  <c r="E46" i="49"/>
  <c r="D46" i="49"/>
  <c r="C46" i="49"/>
  <c r="E45" i="49"/>
  <c r="D45" i="49"/>
  <c r="C45" i="49"/>
  <c r="E44" i="49"/>
  <c r="D44" i="49"/>
  <c r="C44" i="49"/>
  <c r="E43" i="49"/>
  <c r="E48" i="49" s="1"/>
  <c r="D43" i="49"/>
  <c r="D48" i="49" s="1"/>
  <c r="C43" i="49"/>
  <c r="C48" i="49" s="1"/>
  <c r="L38" i="49"/>
  <c r="K38" i="49"/>
  <c r="J38" i="49"/>
  <c r="M37" i="49"/>
  <c r="E37" i="49"/>
  <c r="E82" i="49" s="1"/>
  <c r="D37" i="49"/>
  <c r="D56" i="49" s="1"/>
  <c r="D65" i="49" s="1"/>
  <c r="D73" i="49" s="1"/>
  <c r="C37" i="49"/>
  <c r="C82" i="49" s="1"/>
  <c r="M36" i="49"/>
  <c r="E36" i="49"/>
  <c r="E81" i="49" s="1"/>
  <c r="D36" i="49"/>
  <c r="D55" i="49" s="1"/>
  <c r="D64" i="49" s="1"/>
  <c r="D72" i="49" s="1"/>
  <c r="C36" i="49"/>
  <c r="C81" i="49" s="1"/>
  <c r="M35" i="49"/>
  <c r="E35" i="49"/>
  <c r="E80" i="49"/>
  <c r="D35" i="49"/>
  <c r="D80" i="49" s="1"/>
  <c r="C35" i="49"/>
  <c r="C54" i="49" s="1"/>
  <c r="M34" i="49"/>
  <c r="E34" i="49"/>
  <c r="D34" i="49"/>
  <c r="C34" i="49"/>
  <c r="C53" i="49" s="1"/>
  <c r="M33" i="49"/>
  <c r="E33" i="49"/>
  <c r="D33" i="49"/>
  <c r="D52" i="49" s="1"/>
  <c r="C33" i="49"/>
  <c r="C78" i="49" s="1"/>
  <c r="D13" i="49"/>
  <c r="D14" i="49"/>
  <c r="C13" i="49"/>
  <c r="C14" i="49"/>
  <c r="E14" i="49"/>
  <c r="E13" i="49"/>
  <c r="E79" i="49"/>
  <c r="E83" i="49" s="1"/>
  <c r="F37" i="49"/>
  <c r="E78" i="49"/>
  <c r="D79" i="49"/>
  <c r="D53" i="49"/>
  <c r="D62" i="49" s="1"/>
  <c r="D70" i="49" s="1"/>
  <c r="C80" i="49"/>
  <c r="AB11" i="48"/>
  <c r="AB62" i="48"/>
  <c r="AB59" i="48"/>
  <c r="AB56" i="48"/>
  <c r="AB47" i="48"/>
  <c r="AB45" i="48"/>
  <c r="AB44" i="48"/>
  <c r="AC44" i="48" s="1"/>
  <c r="AB43" i="48"/>
  <c r="AB41" i="48"/>
  <c r="AB40" i="48"/>
  <c r="AB39" i="48"/>
  <c r="AB38" i="48"/>
  <c r="AB36" i="48"/>
  <c r="AF35" i="48"/>
  <c r="AB34" i="48"/>
  <c r="AC34" i="48" s="1"/>
  <c r="AB32" i="48"/>
  <c r="AB31" i="48"/>
  <c r="AB29" i="48"/>
  <c r="AF25" i="48"/>
  <c r="AB24" i="48"/>
  <c r="AB27" i="48" s="1"/>
  <c r="AB15" i="48"/>
  <c r="AB14" i="48"/>
  <c r="AA14" i="48"/>
  <c r="AB13" i="48"/>
  <c r="AB12" i="48"/>
  <c r="AB10" i="48"/>
  <c r="AA10" i="48"/>
  <c r="AB6" i="48"/>
  <c r="AA6" i="48"/>
  <c r="AD27" i="48"/>
  <c r="AD22" i="48"/>
  <c r="AA24" i="48"/>
  <c r="AA47" i="48"/>
  <c r="AA36" i="48"/>
  <c r="AA59" i="48"/>
  <c r="AA63" i="48" s="1"/>
  <c r="AA29" i="48"/>
  <c r="AA31" i="48"/>
  <c r="AA32" i="48"/>
  <c r="AA38" i="48"/>
  <c r="AA39" i="48"/>
  <c r="AA40" i="48"/>
  <c r="AA41" i="48"/>
  <c r="AA43" i="48"/>
  <c r="AA45" i="48"/>
  <c r="AA56" i="48"/>
  <c r="AA11" i="48"/>
  <c r="AA12" i="48"/>
  <c r="AA13" i="48"/>
  <c r="AB22" i="48"/>
  <c r="AA22" i="48"/>
  <c r="AC17" i="48"/>
  <c r="AC16" i="48"/>
  <c r="AC15" i="48"/>
  <c r="AC9" i="48"/>
  <c r="AC8" i="48"/>
  <c r="AC7" i="48"/>
  <c r="AC61" i="48"/>
  <c r="AC60" i="48"/>
  <c r="AC54" i="48"/>
  <c r="AC53" i="48"/>
  <c r="AC52" i="48"/>
  <c r="AC51" i="48"/>
  <c r="AC50" i="48"/>
  <c r="AC49" i="48"/>
  <c r="AC48" i="48"/>
  <c r="AC46" i="48"/>
  <c r="AC42" i="48"/>
  <c r="AC37" i="48"/>
  <c r="AC35" i="48"/>
  <c r="AC33" i="48"/>
  <c r="AC26" i="48"/>
  <c r="AC25" i="48"/>
  <c r="AC21" i="48"/>
  <c r="AC20" i="48"/>
  <c r="AP60" i="46"/>
  <c r="AF60" i="46"/>
  <c r="Y37" i="48"/>
  <c r="X33" i="48"/>
  <c r="O3" i="47"/>
  <c r="Y62" i="46"/>
  <c r="AC62" i="46"/>
  <c r="AD62" i="46"/>
  <c r="AF61" i="46"/>
  <c r="P61" i="46"/>
  <c r="AF58" i="46"/>
  <c r="P58" i="46"/>
  <c r="C18" i="47"/>
  <c r="C22" i="47"/>
  <c r="C27" i="47"/>
  <c r="C56" i="47"/>
  <c r="C62" i="47"/>
  <c r="AB27" i="46"/>
  <c r="AB62" i="46"/>
  <c r="AC22" i="46"/>
  <c r="S27" i="46"/>
  <c r="T27" i="46"/>
  <c r="T62" i="46"/>
  <c r="U27" i="46"/>
  <c r="V22" i="46"/>
  <c r="V27" i="46"/>
  <c r="W22" i="46"/>
  <c r="W27" i="46"/>
  <c r="X27" i="46"/>
  <c r="M27" i="46"/>
  <c r="M62" i="46"/>
  <c r="N62" i="46"/>
  <c r="J62" i="46"/>
  <c r="AO22" i="46"/>
  <c r="AN62" i="46"/>
  <c r="AM27" i="46"/>
  <c r="AM62" i="46"/>
  <c r="AL27" i="46"/>
  <c r="AL62" i="46"/>
  <c r="AK22" i="46"/>
  <c r="AK27" i="46"/>
  <c r="AJ27" i="46"/>
  <c r="AI22" i="46"/>
  <c r="AI27" i="46"/>
  <c r="AI62" i="46"/>
  <c r="AH62" i="46"/>
  <c r="C18" i="46"/>
  <c r="C22" i="46"/>
  <c r="C27" i="46"/>
  <c r="C56" i="46"/>
  <c r="C62" i="46"/>
  <c r="R62" i="46"/>
  <c r="Z60" i="46"/>
  <c r="AR42" i="46" l="1"/>
  <c r="AR44" i="46"/>
  <c r="AO47" i="48"/>
  <c r="AO46" i="48"/>
  <c r="AO33" i="48"/>
  <c r="AO16" i="48"/>
  <c r="Y54" i="48"/>
  <c r="AO36" i="48"/>
  <c r="I27" i="46"/>
  <c r="J59" i="50"/>
  <c r="M18" i="50"/>
  <c r="F80" i="49"/>
  <c r="C55" i="49"/>
  <c r="C64" i="49" s="1"/>
  <c r="F36" i="49"/>
  <c r="AR54" i="46"/>
  <c r="W56" i="46"/>
  <c r="BR21" i="48"/>
  <c r="BR22" i="48" s="1"/>
  <c r="AR17" i="46"/>
  <c r="E54" i="49"/>
  <c r="E63" i="49" s="1"/>
  <c r="E71" i="49" s="1"/>
  <c r="E55" i="49"/>
  <c r="E64" i="49" s="1"/>
  <c r="E72" i="49" s="1"/>
  <c r="D78" i="49"/>
  <c r="Y53" i="48"/>
  <c r="E53" i="49"/>
  <c r="E62" i="49" s="1"/>
  <c r="E70" i="49" s="1"/>
  <c r="D81" i="49"/>
  <c r="L21" i="50"/>
  <c r="L22" i="50" s="1"/>
  <c r="AR52" i="46"/>
  <c r="BE45" i="48"/>
  <c r="AR35" i="46"/>
  <c r="F78" i="49"/>
  <c r="D82" i="49"/>
  <c r="AR53" i="46"/>
  <c r="CI44" i="48"/>
  <c r="CI30" i="48"/>
  <c r="CJ30" i="48" s="1"/>
  <c r="CI42" i="48"/>
  <c r="H54" i="48"/>
  <c r="CI54" i="48"/>
  <c r="CI45" i="48"/>
  <c r="CI52" i="48"/>
  <c r="CI53" i="48"/>
  <c r="AV38" i="48"/>
  <c r="K29" i="46"/>
  <c r="O18" i="46"/>
  <c r="P31" i="46"/>
  <c r="BC31" i="48" s="1"/>
  <c r="BD31" i="48" s="1"/>
  <c r="Z55" i="46"/>
  <c r="BK56" i="48" s="1"/>
  <c r="BL56" i="48" s="1"/>
  <c r="AG40" i="48"/>
  <c r="AK24" i="48"/>
  <c r="AK27" i="48" s="1"/>
  <c r="S62" i="46"/>
  <c r="AP55" i="46"/>
  <c r="CA56" i="48" s="1"/>
  <c r="CB56" i="48" s="1"/>
  <c r="AR9" i="46"/>
  <c r="AO62" i="46"/>
  <c r="D61" i="49"/>
  <c r="F82" i="49"/>
  <c r="D83" i="49"/>
  <c r="C63" i="49"/>
  <c r="C15" i="49"/>
  <c r="F13" i="49" s="1"/>
  <c r="F81" i="49"/>
  <c r="C52" i="49"/>
  <c r="E52" i="49"/>
  <c r="E56" i="49"/>
  <c r="E65" i="49" s="1"/>
  <c r="E73" i="49" s="1"/>
  <c r="D38" i="49"/>
  <c r="D54" i="49"/>
  <c r="D63" i="49" s="1"/>
  <c r="D71" i="49" s="1"/>
  <c r="F35" i="49"/>
  <c r="E38" i="49"/>
  <c r="E99" i="49" s="1"/>
  <c r="F33" i="49"/>
  <c r="C56" i="49"/>
  <c r="AR37" i="46"/>
  <c r="AR26" i="46"/>
  <c r="BK16" i="48"/>
  <c r="AR16" i="46"/>
  <c r="AN56" i="46"/>
  <c r="BD59" i="48"/>
  <c r="CI40" i="48"/>
  <c r="AK6" i="48"/>
  <c r="AP61" i="46"/>
  <c r="CA62" i="48" s="1"/>
  <c r="CC62" i="48" s="1"/>
  <c r="AP58" i="46"/>
  <c r="CA59" i="48" s="1"/>
  <c r="CA49" i="48"/>
  <c r="CI49" i="48" s="1"/>
  <c r="AR49" i="46"/>
  <c r="P8" i="46"/>
  <c r="BC8" i="48" s="1"/>
  <c r="BD8" i="48" s="1"/>
  <c r="I51" i="48"/>
  <c r="H46" i="48"/>
  <c r="F55" i="49"/>
  <c r="M38" i="49"/>
  <c r="X59" i="48"/>
  <c r="X8" i="48"/>
  <c r="K41" i="46"/>
  <c r="AR41" i="46" s="1"/>
  <c r="F64" i="49"/>
  <c r="C72" i="49"/>
  <c r="F72" i="49" s="1"/>
  <c r="C57" i="49"/>
  <c r="F53" i="49"/>
  <c r="C62" i="49"/>
  <c r="F34" i="49"/>
  <c r="F38" i="49" s="1"/>
  <c r="C38" i="49"/>
  <c r="C79" i="49"/>
  <c r="CA48" i="48"/>
  <c r="Y45" i="48"/>
  <c r="BM62" i="48"/>
  <c r="Y36" i="48"/>
  <c r="I59" i="48"/>
  <c r="Y62" i="48"/>
  <c r="Y16" i="48"/>
  <c r="BE44" i="48"/>
  <c r="BU59" i="48"/>
  <c r="Y42" i="48"/>
  <c r="Y35" i="48"/>
  <c r="BJ22" i="48"/>
  <c r="AW9" i="48"/>
  <c r="I33" i="48"/>
  <c r="H41" i="48"/>
  <c r="BR63" i="48"/>
  <c r="X54" i="48"/>
  <c r="BE42" i="48"/>
  <c r="Y33" i="48"/>
  <c r="Y51" i="48"/>
  <c r="BJ27" i="48"/>
  <c r="I40" i="48"/>
  <c r="AV46" i="48"/>
  <c r="Y25" i="48"/>
  <c r="Y9" i="48"/>
  <c r="AN56" i="48"/>
  <c r="AO40" i="48"/>
  <c r="AN14" i="48"/>
  <c r="H40" i="48"/>
  <c r="Y39" i="48"/>
  <c r="CH42" i="48"/>
  <c r="V63" i="48"/>
  <c r="U15" i="48"/>
  <c r="I16" i="48"/>
  <c r="H10" i="48"/>
  <c r="X25" i="48"/>
  <c r="AO53" i="48"/>
  <c r="AG39" i="48"/>
  <c r="AW16" i="48"/>
  <c r="AO6" i="48"/>
  <c r="AK43" i="48"/>
  <c r="AK38" i="48"/>
  <c r="AK29" i="48"/>
  <c r="AK11" i="48"/>
  <c r="I21" i="48"/>
  <c r="I34" i="48"/>
  <c r="I15" i="48"/>
  <c r="Y56" i="48"/>
  <c r="V22" i="48"/>
  <c r="BB57" i="48"/>
  <c r="BZ27" i="48"/>
  <c r="CC32" i="48"/>
  <c r="I56" i="48"/>
  <c r="AC59" i="48"/>
  <c r="U39" i="48"/>
  <c r="BM61" i="48"/>
  <c r="CC41" i="48"/>
  <c r="BM35" i="48"/>
  <c r="AO9" i="48"/>
  <c r="AW26" i="48"/>
  <c r="H34" i="48"/>
  <c r="I8" i="48"/>
  <c r="CH50" i="48"/>
  <c r="CH43" i="48"/>
  <c r="Y21" i="48"/>
  <c r="AW13" i="48"/>
  <c r="AW8" i="48"/>
  <c r="I13" i="48"/>
  <c r="I44" i="48"/>
  <c r="X42" i="48"/>
  <c r="BE35" i="48"/>
  <c r="H43" i="48"/>
  <c r="I36" i="48"/>
  <c r="BD45" i="48"/>
  <c r="BL35" i="48"/>
  <c r="Y49" i="48"/>
  <c r="AN38" i="48"/>
  <c r="AN31" i="48"/>
  <c r="AN12" i="48"/>
  <c r="AL57" i="48"/>
  <c r="AL27" i="48"/>
  <c r="AW47" i="48"/>
  <c r="I10" i="48"/>
  <c r="I20" i="48"/>
  <c r="I26" i="48"/>
  <c r="I37" i="48"/>
  <c r="I53" i="48"/>
  <c r="I62" i="48"/>
  <c r="AG48" i="48"/>
  <c r="AF9" i="48"/>
  <c r="AF53" i="48"/>
  <c r="G63" i="48"/>
  <c r="H48" i="48"/>
  <c r="I38" i="48"/>
  <c r="BE62" i="48"/>
  <c r="BT59" i="48"/>
  <c r="CB41" i="48"/>
  <c r="H59" i="48"/>
  <c r="H44" i="48"/>
  <c r="BD60" i="48"/>
  <c r="AE26" i="48"/>
  <c r="AG26" i="48" s="1"/>
  <c r="H63" i="48"/>
  <c r="AG33" i="48"/>
  <c r="AF33" i="48"/>
  <c r="AN37" i="48"/>
  <c r="AO37" i="48"/>
  <c r="BE16" i="48"/>
  <c r="BD16" i="48"/>
  <c r="K58" i="46"/>
  <c r="K34" i="46"/>
  <c r="AJ62" i="46"/>
  <c r="AW61" i="48"/>
  <c r="Y17" i="48"/>
  <c r="Y44" i="48"/>
  <c r="M52" i="47"/>
  <c r="AN60" i="48"/>
  <c r="AW54" i="48"/>
  <c r="BD42" i="48"/>
  <c r="BE51" i="48"/>
  <c r="BM25" i="48"/>
  <c r="X35" i="48"/>
  <c r="X36" i="48"/>
  <c r="X9" i="48"/>
  <c r="AO52" i="48"/>
  <c r="AW37" i="48"/>
  <c r="T56" i="46"/>
  <c r="AO62" i="48"/>
  <c r="AN62" i="48"/>
  <c r="BM54" i="48"/>
  <c r="BL54" i="48"/>
  <c r="AG54" i="48"/>
  <c r="AF54" i="48"/>
  <c r="AV51" i="48"/>
  <c r="AW51" i="48"/>
  <c r="BU32" i="48"/>
  <c r="BT32" i="48"/>
  <c r="BE26" i="48"/>
  <c r="BD26" i="48"/>
  <c r="AN25" i="48"/>
  <c r="AN27" i="48" s="1"/>
  <c r="AO25" i="48"/>
  <c r="BT62" i="48"/>
  <c r="BU62" i="48"/>
  <c r="BM42" i="48"/>
  <c r="BL42" i="48"/>
  <c r="AG42" i="48"/>
  <c r="AF42" i="48"/>
  <c r="AN51" i="48"/>
  <c r="AO51" i="48"/>
  <c r="BE50" i="48"/>
  <c r="BD50" i="48"/>
  <c r="AV44" i="48"/>
  <c r="AW44" i="48"/>
  <c r="AV41" i="48"/>
  <c r="AW41" i="48"/>
  <c r="BL40" i="48"/>
  <c r="BM40" i="48"/>
  <c r="AO35" i="48"/>
  <c r="AN35" i="48"/>
  <c r="AW17" i="48"/>
  <c r="AV17" i="48"/>
  <c r="AF16" i="48"/>
  <c r="AG16" i="48"/>
  <c r="CC54" i="48"/>
  <c r="CB54" i="48"/>
  <c r="AO45" i="48"/>
  <c r="AN45" i="48"/>
  <c r="AN17" i="48"/>
  <c r="AO17" i="48"/>
  <c r="AW62" i="48"/>
  <c r="AV62" i="48"/>
  <c r="AO54" i="48"/>
  <c r="AN54" i="48"/>
  <c r="AV52" i="48"/>
  <c r="AW52" i="48"/>
  <c r="BD39" i="48"/>
  <c r="BE39" i="48"/>
  <c r="CB37" i="48"/>
  <c r="CC37" i="48"/>
  <c r="BE33" i="48"/>
  <c r="BD33" i="48"/>
  <c r="AW25" i="48"/>
  <c r="AV25" i="48"/>
  <c r="AV35" i="48"/>
  <c r="AN50" i="48"/>
  <c r="AO50" i="48"/>
  <c r="AW45" i="48"/>
  <c r="AV45" i="48"/>
  <c r="AF17" i="48"/>
  <c r="M42" i="47"/>
  <c r="AN16" i="48"/>
  <c r="BD40" i="48"/>
  <c r="BE40" i="48"/>
  <c r="AV60" i="48"/>
  <c r="AV59" i="48"/>
  <c r="AW59" i="48"/>
  <c r="BE53" i="48"/>
  <c r="BD53" i="48"/>
  <c r="CC9" i="48"/>
  <c r="O62" i="46"/>
  <c r="CC52" i="48"/>
  <c r="CB52" i="48"/>
  <c r="BE48" i="48"/>
  <c r="BD48" i="48"/>
  <c r="AV26" i="48"/>
  <c r="W20" i="48"/>
  <c r="V56" i="46"/>
  <c r="X62" i="48"/>
  <c r="AF51" i="48"/>
  <c r="AG37" i="48"/>
  <c r="M54" i="47"/>
  <c r="BT52" i="48"/>
  <c r="BU52" i="48"/>
  <c r="AV42" i="48"/>
  <c r="AW42" i="48"/>
  <c r="BT36" i="48"/>
  <c r="BU36" i="48"/>
  <c r="BU33" i="48"/>
  <c r="BT33" i="48"/>
  <c r="CC26" i="48"/>
  <c r="CB26" i="48"/>
  <c r="AO61" i="48"/>
  <c r="AV48" i="48"/>
  <c r="AV16" i="48"/>
  <c r="BD36" i="48"/>
  <c r="BE59" i="48"/>
  <c r="BE43" i="48"/>
  <c r="BE15" i="48"/>
  <c r="BL44" i="48"/>
  <c r="BM17" i="48"/>
  <c r="BU40" i="48"/>
  <c r="AU63" i="48"/>
  <c r="X18" i="46"/>
  <c r="BU54" i="48"/>
  <c r="AV34" i="48"/>
  <c r="AW34" i="48"/>
  <c r="M53" i="47"/>
  <c r="AO42" i="48"/>
  <c r="AN42" i="48"/>
  <c r="AN48" i="48"/>
  <c r="AO48" i="48"/>
  <c r="BD47" i="48"/>
  <c r="BE47" i="48"/>
  <c r="M45" i="47"/>
  <c r="M9" i="47"/>
  <c r="BE52" i="48"/>
  <c r="AO44" i="48"/>
  <c r="AN44" i="48"/>
  <c r="BE49" i="48"/>
  <c r="BD54" i="48"/>
  <c r="BE54" i="48"/>
  <c r="W41" i="48"/>
  <c r="W12" i="48"/>
  <c r="AN41" i="48"/>
  <c r="AW15" i="48"/>
  <c r="BE24" i="48"/>
  <c r="BE17" i="48"/>
  <c r="BE9" i="48"/>
  <c r="M56" i="46"/>
  <c r="N22" i="46"/>
  <c r="P20" i="46"/>
  <c r="P14" i="46"/>
  <c r="BC14" i="48" s="1"/>
  <c r="BD14" i="48" s="1"/>
  <c r="P6" i="46"/>
  <c r="BC6" i="48" s="1"/>
  <c r="BE6" i="48" s="1"/>
  <c r="S56" i="46"/>
  <c r="BU47" i="48"/>
  <c r="CC43" i="48"/>
  <c r="Y26" i="48"/>
  <c r="Y52" i="48"/>
  <c r="AO39" i="48"/>
  <c r="AN47" i="48"/>
  <c r="CC15" i="48"/>
  <c r="AI56" i="46"/>
  <c r="AJ22" i="46"/>
  <c r="W31" i="48"/>
  <c r="W13" i="48"/>
  <c r="AP31" i="46"/>
  <c r="CA31" i="48" s="1"/>
  <c r="CC31" i="48" s="1"/>
  <c r="BA21" i="48"/>
  <c r="AZ22" i="48"/>
  <c r="CE52" i="48"/>
  <c r="H52" i="48"/>
  <c r="M44" i="47"/>
  <c r="O44" i="47" s="1"/>
  <c r="O56" i="47" s="1"/>
  <c r="O63" i="47" s="1"/>
  <c r="O64" i="47" s="1"/>
  <c r="G62" i="46"/>
  <c r="W60" i="48"/>
  <c r="AS14" i="48"/>
  <c r="AS29" i="48"/>
  <c r="BA10" i="48"/>
  <c r="CE40" i="48"/>
  <c r="AC31" i="48"/>
  <c r="D15" i="49"/>
  <c r="G13" i="49" s="1"/>
  <c r="J13" i="49" s="1"/>
  <c r="J15" i="49" s="1"/>
  <c r="I62" i="46"/>
  <c r="U56" i="46"/>
  <c r="P29" i="46"/>
  <c r="BC29" i="48" s="1"/>
  <c r="BD29" i="48" s="1"/>
  <c r="AL56" i="46"/>
  <c r="BA12" i="48"/>
  <c r="BA14" i="48"/>
  <c r="BA46" i="48"/>
  <c r="BI41" i="48"/>
  <c r="BI56" i="48"/>
  <c r="BY10" i="48"/>
  <c r="BY12" i="48"/>
  <c r="BY14" i="48"/>
  <c r="BY46" i="48"/>
  <c r="E11" i="48"/>
  <c r="P62" i="46"/>
  <c r="AG11" i="48"/>
  <c r="AO14" i="48"/>
  <c r="P7" i="46"/>
  <c r="BC7" i="48" s="1"/>
  <c r="BD7" i="48" s="1"/>
  <c r="AK18" i="46"/>
  <c r="AO18" i="46"/>
  <c r="AQ18" i="48"/>
  <c r="BI6" i="48"/>
  <c r="BH22" i="48"/>
  <c r="BW18" i="48"/>
  <c r="AG14" i="48"/>
  <c r="AG10" i="48"/>
  <c r="M30" i="47"/>
  <c r="AO8" i="48"/>
  <c r="CB32" i="48"/>
  <c r="U40" i="48"/>
  <c r="G27" i="47"/>
  <c r="AN43" i="48"/>
  <c r="AN11" i="48"/>
  <c r="AK47" i="48"/>
  <c r="AV43" i="48"/>
  <c r="P12" i="46"/>
  <c r="BC12" i="48" s="1"/>
  <c r="BD12" i="48" s="1"/>
  <c r="Z24" i="46"/>
  <c r="BK24" i="48" s="1"/>
  <c r="Z12" i="46"/>
  <c r="BK12" i="48" s="1"/>
  <c r="BM12" i="48" s="1"/>
  <c r="S18" i="46"/>
  <c r="Z7" i="46"/>
  <c r="BK7" i="48" s="1"/>
  <c r="BM7" i="48" s="1"/>
  <c r="AJ56" i="46"/>
  <c r="AP33" i="46"/>
  <c r="CA33" i="48" s="1"/>
  <c r="CC33" i="48" s="1"/>
  <c r="AP11" i="46"/>
  <c r="CA11" i="48" s="1"/>
  <c r="CC11" i="48" s="1"/>
  <c r="H56" i="48"/>
  <c r="AS39" i="48"/>
  <c r="BA29" i="48"/>
  <c r="BA59" i="48"/>
  <c r="BA63" i="48" s="1"/>
  <c r="BI10" i="48"/>
  <c r="BI59" i="48"/>
  <c r="BI63" i="48" s="1"/>
  <c r="BY36" i="48"/>
  <c r="BO27" i="48"/>
  <c r="AF21" i="48"/>
  <c r="AG21" i="48"/>
  <c r="AG22" i="48" s="1"/>
  <c r="X7" i="48"/>
  <c r="Y7" i="48"/>
  <c r="BE56" i="48"/>
  <c r="BD56" i="48"/>
  <c r="BC37" i="48"/>
  <c r="M37" i="47"/>
  <c r="BK41" i="48"/>
  <c r="BL41" i="48" s="1"/>
  <c r="M41" i="47"/>
  <c r="W29" i="48"/>
  <c r="G56" i="46"/>
  <c r="AM21" i="48"/>
  <c r="J21" i="46"/>
  <c r="P25" i="46"/>
  <c r="O27" i="46"/>
  <c r="Y18" i="46"/>
  <c r="BX22" i="48"/>
  <c r="BY21" i="48"/>
  <c r="BY22" i="48" s="1"/>
  <c r="G22" i="46"/>
  <c r="H22" i="46"/>
  <c r="AC38" i="48"/>
  <c r="AE62" i="48"/>
  <c r="K61" i="46"/>
  <c r="AH56" i="46"/>
  <c r="AV9" i="48"/>
  <c r="K39" i="46"/>
  <c r="K32" i="46"/>
  <c r="W32" i="48"/>
  <c r="W6" i="48"/>
  <c r="AP46" i="46"/>
  <c r="AM18" i="46"/>
  <c r="M22" i="46"/>
  <c r="N56" i="46"/>
  <c r="AC36" i="48"/>
  <c r="AG32" i="48"/>
  <c r="AP30" i="46"/>
  <c r="AR30" i="46" s="1"/>
  <c r="AM56" i="46"/>
  <c r="AN32" i="48"/>
  <c r="M38" i="47"/>
  <c r="W38" i="48"/>
  <c r="W34" i="48"/>
  <c r="U46" i="48"/>
  <c r="U14" i="48"/>
  <c r="U10" i="48"/>
  <c r="AN36" i="48"/>
  <c r="H22" i="47"/>
  <c r="AU21" i="48"/>
  <c r="AV21" i="48" s="1"/>
  <c r="AV22" i="48" s="1"/>
  <c r="BC61" i="48"/>
  <c r="I62" i="47"/>
  <c r="Z58" i="46"/>
  <c r="Y56" i="46"/>
  <c r="Z20" i="46"/>
  <c r="AP24" i="46"/>
  <c r="L27" i="47" s="1"/>
  <c r="AL18" i="46"/>
  <c r="AH18" i="46"/>
  <c r="AW10" i="48"/>
  <c r="AV10" i="48"/>
  <c r="X21" i="48"/>
  <c r="E15" i="49"/>
  <c r="H13" i="49" s="1"/>
  <c r="K45" i="46"/>
  <c r="AR45" i="46" s="1"/>
  <c r="I56" i="46"/>
  <c r="AN40" i="48"/>
  <c r="AG47" i="48"/>
  <c r="G27" i="46"/>
  <c r="W24" i="48"/>
  <c r="E27" i="47"/>
  <c r="W10" i="48"/>
  <c r="J55" i="46"/>
  <c r="K55" i="46" s="1"/>
  <c r="AU56" i="48"/>
  <c r="AW56" i="48" s="1"/>
  <c r="V62" i="46"/>
  <c r="R56" i="46"/>
  <c r="CC30" i="48"/>
  <c r="CB30" i="48"/>
  <c r="BI11" i="48"/>
  <c r="BI13" i="48"/>
  <c r="BI15" i="48"/>
  <c r="BI36" i="48"/>
  <c r="BI46" i="48"/>
  <c r="Z34" i="46"/>
  <c r="BK34" i="48" s="1"/>
  <c r="BL34" i="48" s="1"/>
  <c r="R22" i="46"/>
  <c r="W18" i="46"/>
  <c r="AN18" i="46"/>
  <c r="AR18" i="48"/>
  <c r="AB18" i="48"/>
  <c r="K31" i="46"/>
  <c r="AG50" i="48"/>
  <c r="P46" i="46"/>
  <c r="BC46" i="48" s="1"/>
  <c r="V18" i="46"/>
  <c r="R18" i="46"/>
  <c r="AP36" i="46"/>
  <c r="CA36" i="48" s="1"/>
  <c r="CC36" i="48" s="1"/>
  <c r="AV13" i="48"/>
  <c r="K8" i="46"/>
  <c r="AU24" i="48"/>
  <c r="AV24" i="48" s="1"/>
  <c r="H27" i="47"/>
  <c r="AV12" i="48"/>
  <c r="AW12" i="48"/>
  <c r="AW14" i="48"/>
  <c r="AV14" i="48"/>
  <c r="K38" i="46"/>
  <c r="AR38" i="46" s="1"/>
  <c r="K12" i="46"/>
  <c r="J40" i="46"/>
  <c r="K40" i="46" s="1"/>
  <c r="AR40" i="46" s="1"/>
  <c r="K11" i="46"/>
  <c r="J27" i="46"/>
  <c r="K7" i="46"/>
  <c r="AS10" i="48"/>
  <c r="AS12" i="48"/>
  <c r="AS43" i="48"/>
  <c r="AG13" i="48"/>
  <c r="AF13" i="48"/>
  <c r="CH48" i="48"/>
  <c r="Y48" i="48"/>
  <c r="I49" i="48"/>
  <c r="H49" i="48"/>
  <c r="AY27" i="48"/>
  <c r="BD24" i="48"/>
  <c r="AC39" i="48"/>
  <c r="AF50" i="48"/>
  <c r="V57" i="48"/>
  <c r="CH26" i="48"/>
  <c r="H11" i="48"/>
  <c r="H29" i="48"/>
  <c r="I54" i="48"/>
  <c r="I61" i="48"/>
  <c r="BY29" i="48"/>
  <c r="BY33" i="48"/>
  <c r="BY40" i="48"/>
  <c r="CF49" i="48"/>
  <c r="BY49" i="48"/>
  <c r="CK55" i="48"/>
  <c r="H50" i="48"/>
  <c r="CH6" i="48"/>
  <c r="S18" i="48"/>
  <c r="U6" i="48"/>
  <c r="AN10" i="48"/>
  <c r="AO10" i="48"/>
  <c r="AW53" i="48"/>
  <c r="AV53" i="48"/>
  <c r="BE38" i="48"/>
  <c r="BM52" i="48"/>
  <c r="BL52" i="48"/>
  <c r="BT61" i="48"/>
  <c r="BU61" i="48"/>
  <c r="BU42" i="48"/>
  <c r="BT42" i="48"/>
  <c r="CB62" i="48"/>
  <c r="CC61" i="48"/>
  <c r="CB61" i="48"/>
  <c r="CB42" i="48"/>
  <c r="CC42" i="48"/>
  <c r="CB35" i="48"/>
  <c r="CC35" i="48"/>
  <c r="CH36" i="48"/>
  <c r="I32" i="48"/>
  <c r="F57" i="48"/>
  <c r="AC22" i="48"/>
  <c r="AF52" i="48"/>
  <c r="AG43" i="48"/>
  <c r="AF43" i="48"/>
  <c r="H37" i="48"/>
  <c r="AN9" i="48"/>
  <c r="AO26" i="48"/>
  <c r="BL61" i="48"/>
  <c r="CC17" i="48"/>
  <c r="X39" i="48"/>
  <c r="CH41" i="48"/>
  <c r="BY59" i="48"/>
  <c r="BY63" i="48" s="1"/>
  <c r="AO49" i="48"/>
  <c r="AN29" i="48"/>
  <c r="AM57" i="48"/>
  <c r="AK32" i="48"/>
  <c r="AT22" i="48"/>
  <c r="AV40" i="48"/>
  <c r="AW40" i="48"/>
  <c r="AV33" i="48"/>
  <c r="AW33" i="48"/>
  <c r="BB27" i="48"/>
  <c r="BE41" i="48"/>
  <c r="BD35" i="48"/>
  <c r="BL51" i="48"/>
  <c r="BL49" i="48"/>
  <c r="BM49" i="48"/>
  <c r="BL38" i="48"/>
  <c r="BM38" i="48"/>
  <c r="BT45" i="48"/>
  <c r="BU45" i="48"/>
  <c r="CC60" i="48"/>
  <c r="CB60" i="48"/>
  <c r="CB45" i="48"/>
  <c r="CC45" i="48"/>
  <c r="CB34" i="48"/>
  <c r="CC34" i="48"/>
  <c r="CH40" i="48"/>
  <c r="CH12" i="48"/>
  <c r="V27" i="48"/>
  <c r="CH49" i="48"/>
  <c r="AS63" i="48"/>
  <c r="AM27" i="48"/>
  <c r="AN6" i="48"/>
  <c r="AL63" i="48"/>
  <c r="AK39" i="48"/>
  <c r="AK12" i="48"/>
  <c r="AK56" i="48"/>
  <c r="AK41" i="48"/>
  <c r="AK36" i="48"/>
  <c r="AK10" i="48"/>
  <c r="AT27" i="48"/>
  <c r="AW49" i="48"/>
  <c r="AV49" i="48"/>
  <c r="BM37" i="48"/>
  <c r="BU48" i="48"/>
  <c r="BT48" i="48"/>
  <c r="BZ63" i="48"/>
  <c r="BZ18" i="48"/>
  <c r="CC50" i="48"/>
  <c r="CC40" i="48"/>
  <c r="CC25" i="48"/>
  <c r="CH52" i="48"/>
  <c r="I45" i="48"/>
  <c r="CH39" i="48"/>
  <c r="CH35" i="48"/>
  <c r="CH31" i="48"/>
  <c r="CH16" i="48"/>
  <c r="CH8" i="48"/>
  <c r="AS6" i="48"/>
  <c r="AR57" i="48"/>
  <c r="BQ31" i="48"/>
  <c r="BY11" i="48"/>
  <c r="BY13" i="48"/>
  <c r="BY47" i="48"/>
  <c r="X49" i="48"/>
  <c r="AC43" i="48"/>
  <c r="AA57" i="48"/>
  <c r="AF10" i="48"/>
  <c r="AF14" i="48"/>
  <c r="AC32" i="48"/>
  <c r="AF59" i="48"/>
  <c r="AF38" i="48"/>
  <c r="AE22" i="48"/>
  <c r="H16" i="48"/>
  <c r="AN53" i="48"/>
  <c r="AN39" i="48"/>
  <c r="AN33" i="48"/>
  <c r="AY63" i="48"/>
  <c r="AS22" i="48"/>
  <c r="BI27" i="48"/>
  <c r="U47" i="48"/>
  <c r="CH38" i="48"/>
  <c r="CH14" i="48"/>
  <c r="CH10" i="48"/>
  <c r="CH33" i="48"/>
  <c r="CH51" i="48"/>
  <c r="AO56" i="48"/>
  <c r="AO31" i="48"/>
  <c r="BB63" i="48"/>
  <c r="BJ63" i="48"/>
  <c r="BM9" i="48"/>
  <c r="BM53" i="48"/>
  <c r="BM36" i="48"/>
  <c r="BM26" i="48"/>
  <c r="BR27" i="48"/>
  <c r="BZ22" i="48"/>
  <c r="CH44" i="48"/>
  <c r="CH21" i="48"/>
  <c r="CH7" i="48"/>
  <c r="BH18" i="48"/>
  <c r="E63" i="48"/>
  <c r="F60" i="48"/>
  <c r="BI51" i="48"/>
  <c r="BY24" i="48"/>
  <c r="BY27" i="48" s="1"/>
  <c r="BW27" i="48"/>
  <c r="AF8" i="48"/>
  <c r="AF39" i="48"/>
  <c r="AF20" i="48"/>
  <c r="AF41" i="48"/>
  <c r="CF44" i="48"/>
  <c r="CG44" i="48" s="1"/>
  <c r="AF49" i="48"/>
  <c r="I52" i="48"/>
  <c r="AO24" i="48"/>
  <c r="AV31" i="48"/>
  <c r="AV8" i="48"/>
  <c r="BG18" i="48"/>
  <c r="BL53" i="48"/>
  <c r="BL45" i="48"/>
  <c r="BL26" i="48"/>
  <c r="CB25" i="48"/>
  <c r="CH61" i="48"/>
  <c r="AD63" i="48"/>
  <c r="CE41" i="48"/>
  <c r="U41" i="48"/>
  <c r="U35" i="48"/>
  <c r="U12" i="48"/>
  <c r="U56" i="48"/>
  <c r="U43" i="48"/>
  <c r="U38" i="48"/>
  <c r="U29" i="48"/>
  <c r="U13" i="48"/>
  <c r="AN46" i="48"/>
  <c r="AL18" i="48"/>
  <c r="AT57" i="48"/>
  <c r="BZ57" i="48"/>
  <c r="CH53" i="48"/>
  <c r="F27" i="48"/>
  <c r="CH25" i="48"/>
  <c r="CH17" i="48"/>
  <c r="CH9" i="48"/>
  <c r="AT18" i="48"/>
  <c r="CB53" i="48"/>
  <c r="CC53" i="48"/>
  <c r="CC38" i="48"/>
  <c r="CB38" i="48"/>
  <c r="CH24" i="48"/>
  <c r="BA37" i="48"/>
  <c r="CE33" i="48"/>
  <c r="BX18" i="48"/>
  <c r="BY6" i="48"/>
  <c r="BY31" i="48"/>
  <c r="BW57" i="48"/>
  <c r="CE59" i="48"/>
  <c r="AC6" i="48"/>
  <c r="AC56" i="48"/>
  <c r="BG63" i="48"/>
  <c r="BM50" i="48"/>
  <c r="CB50" i="48"/>
  <c r="CB44" i="48"/>
  <c r="CB40" i="48"/>
  <c r="V18" i="48"/>
  <c r="BB18" i="48"/>
  <c r="BJ57" i="48"/>
  <c r="BR57" i="48"/>
  <c r="CH34" i="48"/>
  <c r="CH15" i="48"/>
  <c r="F18" i="48"/>
  <c r="H30" i="48"/>
  <c r="I30" i="48"/>
  <c r="CE21" i="48"/>
  <c r="CG30" i="48"/>
  <c r="BA34" i="48"/>
  <c r="AF45" i="48"/>
  <c r="CE45" i="48"/>
  <c r="AF15" i="48"/>
  <c r="CF36" i="48"/>
  <c r="I39" i="48"/>
  <c r="I35" i="48"/>
  <c r="AV47" i="48"/>
  <c r="CH32" i="48"/>
  <c r="AD57" i="48"/>
  <c r="CH13" i="48"/>
  <c r="BJ18" i="48"/>
  <c r="BR18" i="48"/>
  <c r="BT53" i="48"/>
  <c r="BU53" i="48"/>
  <c r="BU49" i="48"/>
  <c r="BT49" i="48"/>
  <c r="BT41" i="48"/>
  <c r="BU41" i="48"/>
  <c r="BU37" i="48"/>
  <c r="BT37" i="48"/>
  <c r="CH37" i="48"/>
  <c r="CH20" i="48"/>
  <c r="F22" i="48"/>
  <c r="CG54" i="48"/>
  <c r="CJ55" i="48"/>
  <c r="CH62" i="48"/>
  <c r="CH56" i="48"/>
  <c r="CH45" i="48"/>
  <c r="X56" i="48"/>
  <c r="AO11" i="48"/>
  <c r="CE47" i="48"/>
  <c r="AW50" i="48"/>
  <c r="AW38" i="48"/>
  <c r="AW20" i="48"/>
  <c r="I14" i="48"/>
  <c r="AS11" i="48"/>
  <c r="AS13" i="48"/>
  <c r="AS24" i="48"/>
  <c r="AS27" i="48" s="1"/>
  <c r="AS38" i="48"/>
  <c r="AS47" i="48"/>
  <c r="BA13" i="48"/>
  <c r="BA20" i="48"/>
  <c r="BA25" i="48"/>
  <c r="CE61" i="48"/>
  <c r="CG61" i="48" s="1"/>
  <c r="CE34" i="48"/>
  <c r="CE50" i="48"/>
  <c r="CE16" i="48"/>
  <c r="D18" i="48"/>
  <c r="CH59" i="48"/>
  <c r="CH47" i="48"/>
  <c r="AK22" i="48"/>
  <c r="U50" i="48"/>
  <c r="AO43" i="48"/>
  <c r="AO7" i="48"/>
  <c r="AK40" i="48"/>
  <c r="AK13" i="48"/>
  <c r="AW11" i="48"/>
  <c r="I12" i="48"/>
  <c r="I24" i="48"/>
  <c r="I31" i="48"/>
  <c r="BI12" i="48"/>
  <c r="BI14" i="48"/>
  <c r="BI21" i="48"/>
  <c r="BI32" i="48"/>
  <c r="CE17" i="48"/>
  <c r="BQ46" i="48"/>
  <c r="CF60" i="48"/>
  <c r="CG60" i="48" s="1"/>
  <c r="CG7" i="48"/>
  <c r="CG42" i="48"/>
  <c r="CH46" i="48"/>
  <c r="CH29" i="48"/>
  <c r="CH11" i="48"/>
  <c r="U34" i="48"/>
  <c r="U11" i="48"/>
  <c r="AO15" i="48"/>
  <c r="AK14" i="48"/>
  <c r="AJ22" i="48"/>
  <c r="AW43" i="48"/>
  <c r="AW7" i="48"/>
  <c r="BM51" i="48"/>
  <c r="BM43" i="48"/>
  <c r="BM39" i="48"/>
  <c r="CC51" i="48"/>
  <c r="CC8" i="48"/>
  <c r="I25" i="48"/>
  <c r="CE49" i="48"/>
  <c r="CE48" i="48"/>
  <c r="CG48" i="48" s="1"/>
  <c r="C63" i="46"/>
  <c r="H53" i="48"/>
  <c r="AE27" i="46"/>
  <c r="AD22" i="46"/>
  <c r="AD27" i="46"/>
  <c r="BQ60" i="48"/>
  <c r="AF34" i="48"/>
  <c r="AG34" i="48"/>
  <c r="AA18" i="48"/>
  <c r="AG12" i="48"/>
  <c r="AF12" i="48"/>
  <c r="K6" i="46"/>
  <c r="H18" i="46"/>
  <c r="K24" i="46"/>
  <c r="AE56" i="48"/>
  <c r="BM15" i="48"/>
  <c r="BL15" i="48"/>
  <c r="Z14" i="46"/>
  <c r="BK14" i="48" s="1"/>
  <c r="AP6" i="46"/>
  <c r="AI18" i="46"/>
  <c r="I42" i="48"/>
  <c r="H42" i="48"/>
  <c r="AC10" i="48"/>
  <c r="CF62" i="48"/>
  <c r="CG62" i="48" s="1"/>
  <c r="AC62" i="48"/>
  <c r="AB63" i="48"/>
  <c r="K60" i="46"/>
  <c r="AR60" i="46" s="1"/>
  <c r="AE61" i="48"/>
  <c r="AW39" i="48"/>
  <c r="AV39" i="48"/>
  <c r="AU36" i="48"/>
  <c r="J36" i="46"/>
  <c r="AV32" i="48"/>
  <c r="AW32" i="48"/>
  <c r="AU29" i="48"/>
  <c r="H56" i="47"/>
  <c r="P34" i="46"/>
  <c r="O56" i="46"/>
  <c r="H27" i="46"/>
  <c r="AA27" i="48"/>
  <c r="AC24" i="48"/>
  <c r="AC27" i="48" s="1"/>
  <c r="AF47" i="48"/>
  <c r="AC47" i="48"/>
  <c r="T18" i="46"/>
  <c r="AE29" i="48"/>
  <c r="P11" i="46"/>
  <c r="BC11" i="48" s="1"/>
  <c r="M18" i="46"/>
  <c r="AP39" i="46"/>
  <c r="CA39" i="48" s="1"/>
  <c r="AO56" i="46"/>
  <c r="BI20" i="48"/>
  <c r="BG22" i="48"/>
  <c r="BI31" i="48"/>
  <c r="BG57" i="48"/>
  <c r="AF32" i="48"/>
  <c r="AC40" i="48"/>
  <c r="AF11" i="48"/>
  <c r="AF40" i="48"/>
  <c r="W15" i="48"/>
  <c r="K15" i="46"/>
  <c r="AR15" i="46" s="1"/>
  <c r="AM13" i="48"/>
  <c r="AM18" i="48" s="1"/>
  <c r="K13" i="46"/>
  <c r="I18" i="46"/>
  <c r="P13" i="46"/>
  <c r="BC13" i="48" s="1"/>
  <c r="N18" i="46"/>
  <c r="BA6" i="48"/>
  <c r="AZ18" i="48"/>
  <c r="BA11" i="48"/>
  <c r="AY18" i="48"/>
  <c r="AZ27" i="48"/>
  <c r="BA24" i="48"/>
  <c r="AY57" i="48"/>
  <c r="CE37" i="48"/>
  <c r="CG37" i="48" s="1"/>
  <c r="BA56" i="48"/>
  <c r="AZ57" i="48"/>
  <c r="CE36" i="48"/>
  <c r="AB57" i="48"/>
  <c r="AC11" i="48"/>
  <c r="H62" i="46"/>
  <c r="W47" i="48"/>
  <c r="W43" i="48"/>
  <c r="W14" i="48"/>
  <c r="K14" i="46"/>
  <c r="W11" i="48"/>
  <c r="T57" i="48"/>
  <c r="I22" i="46"/>
  <c r="AU6" i="48"/>
  <c r="H18" i="47"/>
  <c r="L62" i="47"/>
  <c r="AP7" i="46"/>
  <c r="CA7" i="48" s="1"/>
  <c r="Y8" i="48"/>
  <c r="AF44" i="48"/>
  <c r="AC29" i="48"/>
  <c r="AC41" i="48"/>
  <c r="AC12" i="48"/>
  <c r="AC14" i="48"/>
  <c r="CF45" i="48"/>
  <c r="AC45" i="48"/>
  <c r="K20" i="46"/>
  <c r="AG45" i="48"/>
  <c r="AK56" i="46"/>
  <c r="AO12" i="48"/>
  <c r="BL36" i="48"/>
  <c r="AD18" i="48"/>
  <c r="W50" i="48"/>
  <c r="W46" i="48"/>
  <c r="K46" i="46"/>
  <c r="CE15" i="48"/>
  <c r="U24" i="48"/>
  <c r="U27" i="48" s="1"/>
  <c r="T27" i="48"/>
  <c r="T63" i="48"/>
  <c r="U59" i="48"/>
  <c r="U63" i="48" s="1"/>
  <c r="AJ57" i="48"/>
  <c r="AK34" i="48"/>
  <c r="AJ18" i="48"/>
  <c r="J18" i="46"/>
  <c r="Z6" i="46"/>
  <c r="AF46" i="46"/>
  <c r="AD56" i="46"/>
  <c r="CC47" i="48"/>
  <c r="CB47" i="48"/>
  <c r="CF12" i="48"/>
  <c r="AG44" i="48"/>
  <c r="X40" i="48"/>
  <c r="G18" i="46"/>
  <c r="AG46" i="48"/>
  <c r="AG59" i="48"/>
  <c r="F22" i="47"/>
  <c r="H56" i="46"/>
  <c r="Y40" i="48"/>
  <c r="AC13" i="48"/>
  <c r="AE31" i="48"/>
  <c r="AG38" i="48"/>
  <c r="AE7" i="48"/>
  <c r="K10" i="46"/>
  <c r="K43" i="46"/>
  <c r="AR43" i="46" s="1"/>
  <c r="K47" i="46"/>
  <c r="K50" i="46"/>
  <c r="AO38" i="48"/>
  <c r="AO34" i="48"/>
  <c r="AV11" i="48"/>
  <c r="AV7" i="48"/>
  <c r="BM16" i="48"/>
  <c r="O22" i="46"/>
  <c r="Z48" i="46"/>
  <c r="AR48" i="46" s="1"/>
  <c r="X56" i="46"/>
  <c r="Z31" i="46"/>
  <c r="BK31" i="48" s="1"/>
  <c r="Z13" i="46"/>
  <c r="BK13" i="48" s="1"/>
  <c r="Z10" i="46"/>
  <c r="BK10" i="48" s="1"/>
  <c r="U18" i="46"/>
  <c r="AS32" i="48"/>
  <c r="AQ57" i="48"/>
  <c r="BI29" i="48"/>
  <c r="BH57" i="48"/>
  <c r="CF33" i="48"/>
  <c r="BI33" i="48"/>
  <c r="CE12" i="48"/>
  <c r="BY16" i="48"/>
  <c r="CF16" i="48"/>
  <c r="BX57" i="48"/>
  <c r="BY34" i="48"/>
  <c r="BY56" i="48"/>
  <c r="CF6" i="48"/>
  <c r="CF47" i="48"/>
  <c r="CF40" i="48"/>
  <c r="CF15" i="48"/>
  <c r="G62" i="47"/>
  <c r="AM59" i="48"/>
  <c r="G56" i="47"/>
  <c r="AI18" i="48"/>
  <c r="Z46" i="46"/>
  <c r="BK46" i="48" s="1"/>
  <c r="Z32" i="46"/>
  <c r="BK32" i="48" s="1"/>
  <c r="AP14" i="46"/>
  <c r="CA14" i="48" s="1"/>
  <c r="AP13" i="46"/>
  <c r="CA13" i="48" s="1"/>
  <c r="AP12" i="46"/>
  <c r="CA12" i="48" s="1"/>
  <c r="E51" i="48"/>
  <c r="Y59" i="48"/>
  <c r="AJ18" i="46"/>
  <c r="BE32" i="48"/>
  <c r="BL43" i="48"/>
  <c r="BL39" i="48"/>
  <c r="CB51" i="48"/>
  <c r="W61" i="48"/>
  <c r="CE32" i="48"/>
  <c r="S57" i="48"/>
  <c r="U32" i="48"/>
  <c r="AI57" i="48"/>
  <c r="AK31" i="48"/>
  <c r="P10" i="46"/>
  <c r="BC10" i="48" s="1"/>
  <c r="Z59" i="46"/>
  <c r="Z21" i="46"/>
  <c r="BK21" i="48" s="1"/>
  <c r="CF41" i="48"/>
  <c r="T18" i="48"/>
  <c r="P21" i="46"/>
  <c r="BC21" i="48" s="1"/>
  <c r="Z47" i="46"/>
  <c r="BK47" i="48" s="1"/>
  <c r="Z33" i="46"/>
  <c r="Z11" i="46"/>
  <c r="BK11" i="48" s="1"/>
  <c r="AP10" i="46"/>
  <c r="CA10" i="48" s="1"/>
  <c r="CF32" i="48"/>
  <c r="Z29" i="46"/>
  <c r="Z8" i="46"/>
  <c r="BK8" i="48" s="1"/>
  <c r="BS24" i="48"/>
  <c r="BT24" i="48" s="1"/>
  <c r="AP21" i="46"/>
  <c r="CA21" i="48" s="1"/>
  <c r="AP20" i="46"/>
  <c r="CF13" i="48"/>
  <c r="CE24" i="48"/>
  <c r="CE31" i="48"/>
  <c r="CE38" i="48"/>
  <c r="CE51" i="48"/>
  <c r="CE56" i="48"/>
  <c r="E13" i="48"/>
  <c r="C22" i="48"/>
  <c r="AP29" i="46"/>
  <c r="BQ12" i="48"/>
  <c r="CE25" i="48"/>
  <c r="CE39" i="48"/>
  <c r="CE35" i="48"/>
  <c r="CE46" i="48"/>
  <c r="CE43" i="48"/>
  <c r="E6" i="48"/>
  <c r="E21" i="48"/>
  <c r="E52" i="48"/>
  <c r="AF8" i="46"/>
  <c r="H51" i="48"/>
  <c r="BQ13" i="48"/>
  <c r="BQ25" i="48"/>
  <c r="BQ29" i="48"/>
  <c r="BQ17" i="48"/>
  <c r="CF39" i="48"/>
  <c r="CF35" i="48"/>
  <c r="CF46" i="48"/>
  <c r="CF43" i="48"/>
  <c r="CF59" i="48"/>
  <c r="E31" i="48"/>
  <c r="BS60" i="48"/>
  <c r="AF62" i="46"/>
  <c r="BS35" i="48"/>
  <c r="CI35" i="48" s="1"/>
  <c r="BT16" i="48"/>
  <c r="BU16" i="48"/>
  <c r="BS15" i="48"/>
  <c r="M15" i="47"/>
  <c r="CF17" i="48"/>
  <c r="AE62" i="46"/>
  <c r="BQ59" i="48"/>
  <c r="AF21" i="46"/>
  <c r="AE18" i="46"/>
  <c r="BS9" i="48"/>
  <c r="CI9" i="48" s="1"/>
  <c r="BQ6" i="48"/>
  <c r="BQ11" i="48"/>
  <c r="BQ20" i="48"/>
  <c r="CF29" i="48"/>
  <c r="BP63" i="48"/>
  <c r="BQ35" i="48"/>
  <c r="BQ14" i="48"/>
  <c r="BP22" i="48"/>
  <c r="BP57" i="48"/>
  <c r="BQ38" i="48"/>
  <c r="BQ34" i="48"/>
  <c r="BQ51" i="48"/>
  <c r="BQ56" i="48"/>
  <c r="BO57" i="48"/>
  <c r="BP18" i="48"/>
  <c r="BQ43" i="48"/>
  <c r="BQ39" i="48"/>
  <c r="AF14" i="46"/>
  <c r="CG8" i="48"/>
  <c r="CF20" i="48"/>
  <c r="CF25" i="48"/>
  <c r="BQ10" i="48"/>
  <c r="BO18" i="48"/>
  <c r="BQ50" i="48"/>
  <c r="CF50" i="48"/>
  <c r="AC18" i="46"/>
  <c r="BQ21" i="48"/>
  <c r="BS39" i="48"/>
  <c r="CF21" i="48"/>
  <c r="CF51" i="48"/>
  <c r="CF24" i="48"/>
  <c r="BQ24" i="48"/>
  <c r="BP27" i="48"/>
  <c r="CF34" i="48"/>
  <c r="BT38" i="48"/>
  <c r="BU38" i="48"/>
  <c r="AE56" i="46"/>
  <c r="AD18" i="46"/>
  <c r="CE10" i="48"/>
  <c r="CG26" i="48"/>
  <c r="CF31" i="48"/>
  <c r="CF38" i="48"/>
  <c r="CE11" i="48"/>
  <c r="CE13" i="48"/>
  <c r="CE14" i="48"/>
  <c r="CE29" i="48"/>
  <c r="CF11" i="48"/>
  <c r="CG11" i="48" s="1"/>
  <c r="CF56" i="48"/>
  <c r="I29" i="48"/>
  <c r="I11" i="48"/>
  <c r="E25" i="48"/>
  <c r="E27" i="48" s="1"/>
  <c r="D27" i="48"/>
  <c r="G22" i="48"/>
  <c r="I46" i="48"/>
  <c r="D22" i="48"/>
  <c r="E14" i="48"/>
  <c r="E29" i="48"/>
  <c r="CG55" i="48"/>
  <c r="H31" i="48"/>
  <c r="H21" i="48"/>
  <c r="H14" i="48"/>
  <c r="H7" i="48"/>
  <c r="E20" i="48"/>
  <c r="E46" i="48"/>
  <c r="E55" i="48"/>
  <c r="G57" i="48"/>
  <c r="G27" i="48"/>
  <c r="C63" i="47"/>
  <c r="G18" i="48"/>
  <c r="I7" i="48"/>
  <c r="I6" i="48"/>
  <c r="H20" i="48"/>
  <c r="C18" i="48"/>
  <c r="CG9" i="48"/>
  <c r="E56" i="48"/>
  <c r="H25" i="48"/>
  <c r="H27" i="48" s="1"/>
  <c r="H13" i="48"/>
  <c r="E12" i="48"/>
  <c r="CE20" i="48"/>
  <c r="C57" i="48"/>
  <c r="E10" i="48"/>
  <c r="H12" i="48"/>
  <c r="H55" i="48"/>
  <c r="CE6" i="48"/>
  <c r="CF10" i="48"/>
  <c r="CF14" i="48"/>
  <c r="CF52" i="48"/>
  <c r="CE53" i="48"/>
  <c r="H6" i="48"/>
  <c r="E53" i="48"/>
  <c r="D57" i="48"/>
  <c r="W63" i="46" l="1"/>
  <c r="BM56" i="48"/>
  <c r="M22" i="50"/>
  <c r="L59" i="50"/>
  <c r="J60" i="50" s="1"/>
  <c r="M59" i="50"/>
  <c r="CI15" i="48"/>
  <c r="CI26" i="48"/>
  <c r="AR33" i="46"/>
  <c r="BE31" i="48"/>
  <c r="CI39" i="48"/>
  <c r="M26" i="47"/>
  <c r="CI61" i="48"/>
  <c r="AK63" i="46"/>
  <c r="AR39" i="46"/>
  <c r="D93" i="49"/>
  <c r="D94" i="49" s="1"/>
  <c r="D99" i="49" s="1"/>
  <c r="CC56" i="48"/>
  <c r="F14" i="49"/>
  <c r="F15" i="49" s="1"/>
  <c r="AC63" i="48"/>
  <c r="CI62" i="48"/>
  <c r="I22" i="48"/>
  <c r="AI63" i="46"/>
  <c r="E61" i="49"/>
  <c r="E57" i="49"/>
  <c r="F54" i="49"/>
  <c r="D69" i="49"/>
  <c r="D74" i="49" s="1"/>
  <c r="D66" i="49"/>
  <c r="F56" i="49"/>
  <c r="C65" i="49"/>
  <c r="C61" i="49"/>
  <c r="F52" i="49"/>
  <c r="C71" i="49"/>
  <c r="F71" i="49" s="1"/>
  <c r="F63" i="49"/>
  <c r="D57" i="49"/>
  <c r="K62" i="47"/>
  <c r="M49" i="47"/>
  <c r="CI47" i="48"/>
  <c r="CB48" i="48"/>
  <c r="AN63" i="46"/>
  <c r="BE8" i="48"/>
  <c r="AR32" i="46"/>
  <c r="CI37" i="48"/>
  <c r="CJ37" i="48" s="1"/>
  <c r="CB49" i="48"/>
  <c r="BK60" i="48"/>
  <c r="BL60" i="48" s="1"/>
  <c r="AR59" i="46"/>
  <c r="AR47" i="46"/>
  <c r="G14" i="49"/>
  <c r="G15" i="49" s="1"/>
  <c r="AP62" i="46"/>
  <c r="AR14" i="46"/>
  <c r="CC48" i="48"/>
  <c r="BL16" i="48"/>
  <c r="CC49" i="48"/>
  <c r="T63" i="46"/>
  <c r="AR8" i="46"/>
  <c r="V63" i="46"/>
  <c r="AR61" i="46"/>
  <c r="AR58" i="46"/>
  <c r="AR31" i="46"/>
  <c r="X24" i="48"/>
  <c r="X27" i="48" s="1"/>
  <c r="X6" i="48"/>
  <c r="X60" i="48"/>
  <c r="Y13" i="48"/>
  <c r="Y41" i="48"/>
  <c r="CI41" i="48"/>
  <c r="K27" i="46"/>
  <c r="AR24" i="46"/>
  <c r="X10" i="48"/>
  <c r="X34" i="48"/>
  <c r="X32" i="48"/>
  <c r="CI32" i="48"/>
  <c r="X29" i="48"/>
  <c r="Y31" i="48"/>
  <c r="Y20" i="48"/>
  <c r="Y22" i="48" s="1"/>
  <c r="C70" i="49"/>
  <c r="C66" i="49"/>
  <c r="F62" i="49"/>
  <c r="C83" i="49"/>
  <c r="F79" i="49"/>
  <c r="F83" i="49" s="1"/>
  <c r="H21" i="49" s="1"/>
  <c r="CA46" i="48"/>
  <c r="AR46" i="46"/>
  <c r="Y38" i="48"/>
  <c r="CI38" i="48"/>
  <c r="Y60" i="48"/>
  <c r="BA27" i="48"/>
  <c r="X20" i="48"/>
  <c r="X22" i="48" s="1"/>
  <c r="BE7" i="48"/>
  <c r="CJ52" i="48"/>
  <c r="CG40" i="48"/>
  <c r="BH64" i="48"/>
  <c r="CB33" i="48"/>
  <c r="AV63" i="48"/>
  <c r="CG47" i="48"/>
  <c r="CG12" i="48"/>
  <c r="X41" i="48"/>
  <c r="Y29" i="48"/>
  <c r="CH22" i="48"/>
  <c r="G26" i="52" s="1"/>
  <c r="BB64" i="48"/>
  <c r="BZ64" i="48"/>
  <c r="CG49" i="48"/>
  <c r="V64" i="48"/>
  <c r="AW63" i="48"/>
  <c r="AF26" i="48"/>
  <c r="CB11" i="48"/>
  <c r="AF22" i="48"/>
  <c r="E22" i="47"/>
  <c r="G18" i="47"/>
  <c r="CG21" i="48"/>
  <c r="BE14" i="48"/>
  <c r="Y32" i="48"/>
  <c r="X31" i="48"/>
  <c r="Y10" i="48"/>
  <c r="W63" i="48"/>
  <c r="CA24" i="48"/>
  <c r="CB24" i="48" s="1"/>
  <c r="CB27" i="48" s="1"/>
  <c r="U63" i="46"/>
  <c r="CB31" i="48"/>
  <c r="BM41" i="48"/>
  <c r="BL12" i="48"/>
  <c r="S63" i="46"/>
  <c r="X63" i="46"/>
  <c r="W22" i="48"/>
  <c r="BE12" i="48"/>
  <c r="H63" i="47"/>
  <c r="H65" i="47" s="1"/>
  <c r="M61" i="47"/>
  <c r="CK52" i="48"/>
  <c r="Y34" i="48"/>
  <c r="AV27" i="48"/>
  <c r="AP27" i="46"/>
  <c r="BE29" i="48"/>
  <c r="BD6" i="48"/>
  <c r="AH63" i="46"/>
  <c r="X12" i="48"/>
  <c r="Y12" i="48"/>
  <c r="CK30" i="48"/>
  <c r="K13" i="49"/>
  <c r="E93" i="49" s="1"/>
  <c r="I63" i="46"/>
  <c r="M63" i="46"/>
  <c r="I27" i="48"/>
  <c r="AL63" i="46"/>
  <c r="X13" i="48"/>
  <c r="AQ64" i="48"/>
  <c r="BL7" i="48"/>
  <c r="Y24" i="48"/>
  <c r="Y27" i="48" s="1"/>
  <c r="Z22" i="46"/>
  <c r="AK18" i="48"/>
  <c r="BA22" i="48"/>
  <c r="AW21" i="48"/>
  <c r="AW22" i="48" s="1"/>
  <c r="R63" i="46"/>
  <c r="Z27" i="46"/>
  <c r="CG59" i="48"/>
  <c r="CG63" i="48" s="1"/>
  <c r="CG39" i="48"/>
  <c r="S64" i="48"/>
  <c r="AJ63" i="46"/>
  <c r="AU22" i="48"/>
  <c r="CG45" i="48"/>
  <c r="AO63" i="46"/>
  <c r="CJ44" i="48"/>
  <c r="BW64" i="48"/>
  <c r="E18" i="47"/>
  <c r="Y63" i="46"/>
  <c r="H14" i="49"/>
  <c r="H15" i="49" s="1"/>
  <c r="AV56" i="48"/>
  <c r="CG46" i="48"/>
  <c r="CG31" i="48"/>
  <c r="CG34" i="48"/>
  <c r="CG17" i="48"/>
  <c r="P22" i="46"/>
  <c r="BD46" i="48"/>
  <c r="BE46" i="48"/>
  <c r="AN21" i="48"/>
  <c r="AO21" i="48"/>
  <c r="BO64" i="48"/>
  <c r="BD37" i="48"/>
  <c r="BY18" i="48"/>
  <c r="AO57" i="48"/>
  <c r="AN57" i="48"/>
  <c r="CH18" i="48"/>
  <c r="G25" i="52" s="1"/>
  <c r="CG13" i="48"/>
  <c r="AD63" i="46"/>
  <c r="CG51" i="48"/>
  <c r="M39" i="47"/>
  <c r="AK57" i="48"/>
  <c r="BE37" i="48"/>
  <c r="G63" i="46"/>
  <c r="J27" i="47"/>
  <c r="W27" i="48"/>
  <c r="BI22" i="48"/>
  <c r="CB36" i="48"/>
  <c r="J56" i="46"/>
  <c r="BI18" i="48"/>
  <c r="AR64" i="48"/>
  <c r="Y6" i="48"/>
  <c r="AM63" i="46"/>
  <c r="P27" i="46"/>
  <c r="BD61" i="48"/>
  <c r="BD63" i="48" s="1"/>
  <c r="BE61" i="48"/>
  <c r="BE63" i="48" s="1"/>
  <c r="BM34" i="48"/>
  <c r="BA57" i="48"/>
  <c r="CK44" i="48"/>
  <c r="BC63" i="48"/>
  <c r="X38" i="48"/>
  <c r="I18" i="47"/>
  <c r="N63" i="46"/>
  <c r="CH57" i="48"/>
  <c r="G28" i="52" s="1"/>
  <c r="AS18" i="48"/>
  <c r="K21" i="46"/>
  <c r="AR21" i="46" s="1"/>
  <c r="J22" i="46"/>
  <c r="AW24" i="48"/>
  <c r="AW27" i="48" s="1"/>
  <c r="AU27" i="48"/>
  <c r="K36" i="46"/>
  <c r="AR36" i="46" s="1"/>
  <c r="CG32" i="48"/>
  <c r="CG36" i="48"/>
  <c r="CG50" i="48"/>
  <c r="U57" i="48"/>
  <c r="AD64" i="48"/>
  <c r="BA18" i="48"/>
  <c r="C64" i="48"/>
  <c r="CG16" i="48"/>
  <c r="CG33" i="48"/>
  <c r="AS57" i="48"/>
  <c r="AB64" i="48"/>
  <c r="AY64" i="48"/>
  <c r="AA64" i="48"/>
  <c r="AL64" i="48"/>
  <c r="AO27" i="48"/>
  <c r="D64" i="48"/>
  <c r="BY57" i="48"/>
  <c r="BI57" i="48"/>
  <c r="BG64" i="48"/>
  <c r="CK53" i="48"/>
  <c r="BR64" i="48"/>
  <c r="CG52" i="48"/>
  <c r="CG25" i="48"/>
  <c r="BQ18" i="48"/>
  <c r="I57" i="48"/>
  <c r="BX64" i="48"/>
  <c r="CE63" i="48"/>
  <c r="AT64" i="48"/>
  <c r="CJ53" i="48"/>
  <c r="CG24" i="48"/>
  <c r="BQ63" i="48"/>
  <c r="AC18" i="48"/>
  <c r="BJ64" i="48"/>
  <c r="CH27" i="48"/>
  <c r="G27" i="52" s="1"/>
  <c r="CJ54" i="48"/>
  <c r="CK54" i="48"/>
  <c r="CG41" i="48"/>
  <c r="U18" i="48"/>
  <c r="F63" i="48"/>
  <c r="F64" i="48" s="1"/>
  <c r="CH60" i="48"/>
  <c r="CH63" i="48" s="1"/>
  <c r="G29" i="52" s="1"/>
  <c r="I60" i="48"/>
  <c r="I63" i="48" s="1"/>
  <c r="CG56" i="48"/>
  <c r="BU24" i="48"/>
  <c r="M24" i="47"/>
  <c r="CG35" i="48"/>
  <c r="CE27" i="48"/>
  <c r="CG38" i="48"/>
  <c r="CF63" i="48"/>
  <c r="CG15" i="48"/>
  <c r="AP22" i="46"/>
  <c r="BM8" i="48"/>
  <c r="BL8" i="48"/>
  <c r="BM11" i="48"/>
  <c r="BL11" i="48"/>
  <c r="BM60" i="48"/>
  <c r="E62" i="47"/>
  <c r="M60" i="47"/>
  <c r="BL46" i="48"/>
  <c r="BM46" i="48"/>
  <c r="BM13" i="48"/>
  <c r="BL13" i="48"/>
  <c r="Z18" i="46"/>
  <c r="Y11" i="48"/>
  <c r="X11" i="48"/>
  <c r="AZ64" i="48"/>
  <c r="BE13" i="48"/>
  <c r="BD13" i="48"/>
  <c r="Z62" i="46"/>
  <c r="BE11" i="48"/>
  <c r="BD11" i="48"/>
  <c r="AG29" i="48"/>
  <c r="AF29" i="48"/>
  <c r="AP18" i="46"/>
  <c r="H63" i="46"/>
  <c r="CG14" i="48"/>
  <c r="CC21" i="48"/>
  <c r="CB21" i="48"/>
  <c r="Z56" i="46"/>
  <c r="T64" i="48"/>
  <c r="BD10" i="48"/>
  <c r="BC18" i="48"/>
  <c r="BE10" i="48"/>
  <c r="CB12" i="48"/>
  <c r="CC12" i="48"/>
  <c r="AM63" i="48"/>
  <c r="AO59" i="48"/>
  <c r="AO63" i="48" s="1"/>
  <c r="AN59" i="48"/>
  <c r="AN63" i="48" s="1"/>
  <c r="BM31" i="48"/>
  <c r="BL31" i="48"/>
  <c r="O63" i="46"/>
  <c r="AG31" i="48"/>
  <c r="AF31" i="48"/>
  <c r="P18" i="46"/>
  <c r="CJ49" i="48"/>
  <c r="CK49" i="48"/>
  <c r="Y46" i="48"/>
  <c r="X46" i="48"/>
  <c r="CK45" i="48"/>
  <c r="CJ45" i="48"/>
  <c r="CA16" i="48"/>
  <c r="CI16" i="48" s="1"/>
  <c r="M16" i="47"/>
  <c r="CC59" i="48"/>
  <c r="CC63" i="48" s="1"/>
  <c r="CA63" i="48"/>
  <c r="CB59" i="48"/>
  <c r="CB63" i="48" s="1"/>
  <c r="AU18" i="48"/>
  <c r="AW6" i="48"/>
  <c r="AW18" i="48" s="1"/>
  <c r="AV6" i="48"/>
  <c r="AV18" i="48" s="1"/>
  <c r="Y43" i="48"/>
  <c r="X43" i="48"/>
  <c r="F56" i="47"/>
  <c r="BK20" i="48"/>
  <c r="J22" i="47"/>
  <c r="AG61" i="48"/>
  <c r="AF61" i="48"/>
  <c r="AG56" i="48"/>
  <c r="AF56" i="48"/>
  <c r="K18" i="46"/>
  <c r="AF62" i="48"/>
  <c r="AG62" i="48"/>
  <c r="CF27" i="48"/>
  <c r="M59" i="47"/>
  <c r="CG43" i="48"/>
  <c r="AP56" i="46"/>
  <c r="BM47" i="48"/>
  <c r="BL47" i="48"/>
  <c r="CC13" i="48"/>
  <c r="CB13" i="48"/>
  <c r="CK37" i="48"/>
  <c r="M40" i="47"/>
  <c r="E56" i="47"/>
  <c r="AE36" i="48"/>
  <c r="M36" i="47"/>
  <c r="BC20" i="48"/>
  <c r="I22" i="47"/>
  <c r="AJ64" i="48"/>
  <c r="Y50" i="48"/>
  <c r="X50" i="48"/>
  <c r="I13" i="49"/>
  <c r="W18" i="48"/>
  <c r="W57" i="48"/>
  <c r="M47" i="47"/>
  <c r="AE60" i="48"/>
  <c r="CI60" i="48" s="1"/>
  <c r="F62" i="47"/>
  <c r="AE6" i="48"/>
  <c r="F18" i="47"/>
  <c r="CC39" i="48"/>
  <c r="CB39" i="48"/>
  <c r="K62" i="46"/>
  <c r="AE24" i="48"/>
  <c r="F27" i="47"/>
  <c r="E22" i="48"/>
  <c r="BQ27" i="48"/>
  <c r="CG29" i="48"/>
  <c r="CB10" i="48"/>
  <c r="CC10" i="48"/>
  <c r="BD21" i="48"/>
  <c r="BE21" i="48"/>
  <c r="BL21" i="48"/>
  <c r="BM21" i="48"/>
  <c r="Y61" i="48"/>
  <c r="X61" i="48"/>
  <c r="CB14" i="48"/>
  <c r="CC14" i="48"/>
  <c r="BM32" i="48"/>
  <c r="BL32" i="48"/>
  <c r="AI64" i="48"/>
  <c r="BL10" i="48"/>
  <c r="BM10" i="48"/>
  <c r="AG7" i="48"/>
  <c r="AF7" i="48"/>
  <c r="P56" i="46"/>
  <c r="AC57" i="48"/>
  <c r="CC7" i="48"/>
  <c r="CB7" i="48"/>
  <c r="BL24" i="48"/>
  <c r="BL27" i="48" s="1"/>
  <c r="BK27" i="48"/>
  <c r="BM24" i="48"/>
  <c r="BM27" i="48" s="1"/>
  <c r="AM20" i="48"/>
  <c r="G22" i="47"/>
  <c r="Y14" i="48"/>
  <c r="X14" i="48"/>
  <c r="CJ40" i="48"/>
  <c r="CK40" i="48"/>
  <c r="Y47" i="48"/>
  <c r="X47" i="48"/>
  <c r="AN13" i="48"/>
  <c r="AN18" i="48" s="1"/>
  <c r="AO13" i="48"/>
  <c r="AO18" i="48" s="1"/>
  <c r="X15" i="48"/>
  <c r="Y15" i="48"/>
  <c r="M32" i="47"/>
  <c r="AW29" i="48"/>
  <c r="AU57" i="48"/>
  <c r="AV29" i="48"/>
  <c r="AV36" i="48"/>
  <c r="AW36" i="48"/>
  <c r="BL14" i="48"/>
  <c r="BM14" i="48"/>
  <c r="BU9" i="48"/>
  <c r="BT9" i="48"/>
  <c r="BU35" i="48"/>
  <c r="BT35" i="48"/>
  <c r="BP64" i="48"/>
  <c r="BQ57" i="48"/>
  <c r="AE63" i="46"/>
  <c r="BQ22" i="48"/>
  <c r="M35" i="47"/>
  <c r="BU15" i="48"/>
  <c r="BT15" i="48"/>
  <c r="CG10" i="48"/>
  <c r="M17" i="47"/>
  <c r="CI17" i="48"/>
  <c r="BS46" i="48"/>
  <c r="BS31" i="48"/>
  <c r="CI31" i="48" s="1"/>
  <c r="M31" i="47"/>
  <c r="BS14" i="48"/>
  <c r="CI14" i="48" s="1"/>
  <c r="M14" i="47"/>
  <c r="BT60" i="48"/>
  <c r="BT63" i="48" s="1"/>
  <c r="BU60" i="48"/>
  <c r="BU63" i="48" s="1"/>
  <c r="BS63" i="48"/>
  <c r="BU26" i="48"/>
  <c r="BT26" i="48"/>
  <c r="M8" i="47"/>
  <c r="BS8" i="48"/>
  <c r="CI8" i="48" s="1"/>
  <c r="BS43" i="48"/>
  <c r="CI43" i="48" s="1"/>
  <c r="M43" i="47"/>
  <c r="CF22" i="48"/>
  <c r="BU39" i="48"/>
  <c r="BT39" i="48"/>
  <c r="CG53" i="48"/>
  <c r="H57" i="48"/>
  <c r="H22" i="48"/>
  <c r="CK42" i="48"/>
  <c r="CJ42" i="48"/>
  <c r="G64" i="48"/>
  <c r="H18" i="48"/>
  <c r="I18" i="48"/>
  <c r="E57" i="48"/>
  <c r="CG20" i="48"/>
  <c r="CE22" i="48"/>
  <c r="E18" i="48"/>
  <c r="CG6" i="48"/>
  <c r="CE18" i="48"/>
  <c r="CF57" i="48"/>
  <c r="CE57" i="48"/>
  <c r="CF18" i="48"/>
  <c r="Y63" i="48" l="1"/>
  <c r="R5" i="47"/>
  <c r="F6" i="52"/>
  <c r="F57" i="49"/>
  <c r="L60" i="50"/>
  <c r="D60" i="50"/>
  <c r="I60" i="50"/>
  <c r="H60" i="50"/>
  <c r="F60" i="50"/>
  <c r="C60" i="50"/>
  <c r="E60" i="50"/>
  <c r="K60" i="50"/>
  <c r="G60" i="50"/>
  <c r="G30" i="52"/>
  <c r="D98" i="49"/>
  <c r="J62" i="47"/>
  <c r="CC24" i="48"/>
  <c r="CC27" i="48" s="1"/>
  <c r="K15" i="49"/>
  <c r="BK59" i="48"/>
  <c r="CI59" i="48" s="1"/>
  <c r="X63" i="48"/>
  <c r="C69" i="49"/>
  <c r="F61" i="49"/>
  <c r="C73" i="49"/>
  <c r="F73" i="49" s="1"/>
  <c r="F65" i="49"/>
  <c r="E66" i="49"/>
  <c r="E69" i="49"/>
  <c r="E74" i="49" s="1"/>
  <c r="G63" i="47"/>
  <c r="G65" i="47" s="1"/>
  <c r="AE57" i="48"/>
  <c r="CI36" i="48"/>
  <c r="AS64" i="48"/>
  <c r="CI24" i="48"/>
  <c r="M46" i="47"/>
  <c r="P63" i="46"/>
  <c r="F70" i="49"/>
  <c r="CB46" i="48"/>
  <c r="CI46" i="48"/>
  <c r="CC46" i="48"/>
  <c r="CG22" i="48"/>
  <c r="CJ38" i="48"/>
  <c r="U64" i="48"/>
  <c r="BI64" i="48"/>
  <c r="AK64" i="48"/>
  <c r="CK38" i="48"/>
  <c r="AC64" i="48"/>
  <c r="CA27" i="48"/>
  <c r="CJ41" i="48"/>
  <c r="I64" i="48"/>
  <c r="K56" i="46"/>
  <c r="CJ32" i="48"/>
  <c r="J63" i="46"/>
  <c r="M58" i="47"/>
  <c r="M62" i="47" s="1"/>
  <c r="F17" i="52" s="1"/>
  <c r="F29" i="52" s="1"/>
  <c r="H29" i="52" s="1"/>
  <c r="I29" i="52" s="1"/>
  <c r="M21" i="47"/>
  <c r="CK32" i="48"/>
  <c r="CK41" i="48"/>
  <c r="BY64" i="48"/>
  <c r="BA64" i="48"/>
  <c r="E63" i="47"/>
  <c r="CK35" i="48"/>
  <c r="K22" i="46"/>
  <c r="AP63" i="46"/>
  <c r="CH64" i="48"/>
  <c r="BC25" i="48"/>
  <c r="I27" i="47"/>
  <c r="D100" i="49"/>
  <c r="D95" i="49"/>
  <c r="CJ35" i="48"/>
  <c r="BE18" i="48"/>
  <c r="X57" i="48"/>
  <c r="X18" i="48"/>
  <c r="BQ64" i="48"/>
  <c r="Y18" i="48"/>
  <c r="Y57" i="48"/>
  <c r="CG27" i="48"/>
  <c r="Z63" i="46"/>
  <c r="AR62" i="46"/>
  <c r="H64" i="48"/>
  <c r="BS21" i="48"/>
  <c r="CG57" i="48"/>
  <c r="AO20" i="48"/>
  <c r="AO22" i="48" s="1"/>
  <c r="AO64" i="48" s="1"/>
  <c r="AN20" i="48"/>
  <c r="AN22" i="48" s="1"/>
  <c r="AN64" i="48" s="1"/>
  <c r="AM22" i="48"/>
  <c r="AM64" i="48" s="1"/>
  <c r="AG60" i="48"/>
  <c r="AG63" i="48" s="1"/>
  <c r="AF60" i="48"/>
  <c r="AF63" i="48" s="1"/>
  <c r="AE63" i="48"/>
  <c r="I15" i="49"/>
  <c r="C93" i="49"/>
  <c r="CK62" i="48"/>
  <c r="CJ62" i="48"/>
  <c r="BC34" i="48"/>
  <c r="I56" i="47"/>
  <c r="BK29" i="48"/>
  <c r="J56" i="47"/>
  <c r="E94" i="49"/>
  <c r="E95" i="49" s="1"/>
  <c r="E98" i="49"/>
  <c r="E100" i="49" s="1"/>
  <c r="E64" i="48"/>
  <c r="AV57" i="48"/>
  <c r="AV64" i="48" s="1"/>
  <c r="CJ61" i="48"/>
  <c r="CK61" i="48"/>
  <c r="F63" i="47"/>
  <c r="F65" i="47" s="1"/>
  <c r="BK33" i="48"/>
  <c r="CI33" i="48" s="1"/>
  <c r="M33" i="47"/>
  <c r="CA6" i="48"/>
  <c r="L18" i="47"/>
  <c r="CK47" i="48"/>
  <c r="CJ47" i="48"/>
  <c r="AF6" i="48"/>
  <c r="AF18" i="48" s="1"/>
  <c r="AE18" i="48"/>
  <c r="AG6" i="48"/>
  <c r="AG18" i="48" s="1"/>
  <c r="BC22" i="48"/>
  <c r="BD20" i="48"/>
  <c r="BD22" i="48" s="1"/>
  <c r="BE20" i="48"/>
  <c r="BE22" i="48" s="1"/>
  <c r="CA29" i="48"/>
  <c r="L56" i="47"/>
  <c r="BM20" i="48"/>
  <c r="BM22" i="48" s="1"/>
  <c r="BK22" i="48"/>
  <c r="BL20" i="48"/>
  <c r="BL22" i="48" s="1"/>
  <c r="AU64" i="48"/>
  <c r="BK6" i="48"/>
  <c r="J18" i="47"/>
  <c r="CA20" i="48"/>
  <c r="L22" i="47"/>
  <c r="AW57" i="48"/>
  <c r="AW64" i="48" s="1"/>
  <c r="BK48" i="48"/>
  <c r="CI48" i="48" s="1"/>
  <c r="M48" i="47"/>
  <c r="AG24" i="48"/>
  <c r="AG27" i="48" s="1"/>
  <c r="AE27" i="48"/>
  <c r="AF24" i="48"/>
  <c r="AF27" i="48" s="1"/>
  <c r="W64" i="48"/>
  <c r="AF36" i="48"/>
  <c r="AF57" i="48" s="1"/>
  <c r="AG36" i="48"/>
  <c r="AG57" i="48" s="1"/>
  <c r="CC16" i="48"/>
  <c r="CB16" i="48"/>
  <c r="BD18" i="48"/>
  <c r="CG18" i="48"/>
  <c r="BT17" i="48"/>
  <c r="BU17" i="48"/>
  <c r="CK15" i="48"/>
  <c r="CJ15" i="48"/>
  <c r="CK9" i="48"/>
  <c r="CJ9" i="48"/>
  <c r="BU43" i="48"/>
  <c r="BT43" i="48"/>
  <c r="BU31" i="48"/>
  <c r="BT31" i="48"/>
  <c r="BT46" i="48"/>
  <c r="BU46" i="48"/>
  <c r="BT14" i="48"/>
  <c r="BU14" i="48"/>
  <c r="CK39" i="48"/>
  <c r="CJ39" i="48"/>
  <c r="BU8" i="48"/>
  <c r="BT8" i="48"/>
  <c r="CK26" i="48"/>
  <c r="CJ26" i="48"/>
  <c r="CF64" i="48"/>
  <c r="CE64" i="48"/>
  <c r="F66" i="49" l="1"/>
  <c r="M60" i="50"/>
  <c r="BM59" i="48"/>
  <c r="BM63" i="48" s="1"/>
  <c r="BK63" i="48"/>
  <c r="BL59" i="48"/>
  <c r="BL63" i="48" s="1"/>
  <c r="C74" i="49"/>
  <c r="F69" i="49"/>
  <c r="F74" i="49" s="1"/>
  <c r="H20" i="49" s="1"/>
  <c r="CI21" i="48"/>
  <c r="K63" i="46"/>
  <c r="X64" i="48"/>
  <c r="CJ60" i="48"/>
  <c r="BT21" i="48"/>
  <c r="CG64" i="48"/>
  <c r="BE25" i="48"/>
  <c r="BE27" i="48" s="1"/>
  <c r="BD25" i="48"/>
  <c r="BD27" i="48" s="1"/>
  <c r="BC27" i="48"/>
  <c r="I63" i="47"/>
  <c r="I65" i="47" s="1"/>
  <c r="Y64" i="48"/>
  <c r="CI63" i="48"/>
  <c r="AE64" i="48"/>
  <c r="BU21" i="48"/>
  <c r="CJ24" i="48"/>
  <c r="CK24" i="48"/>
  <c r="CK59" i="48"/>
  <c r="CJ59" i="48"/>
  <c r="CK16" i="48"/>
  <c r="CJ16" i="48"/>
  <c r="BL48" i="48"/>
  <c r="BM48" i="48"/>
  <c r="CC20" i="48"/>
  <c r="CC22" i="48" s="1"/>
  <c r="CA22" i="48"/>
  <c r="CB20" i="48"/>
  <c r="CB22" i="48" s="1"/>
  <c r="AF64" i="48"/>
  <c r="BM33" i="48"/>
  <c r="BL33" i="48"/>
  <c r="F93" i="49"/>
  <c r="C94" i="49"/>
  <c r="C98" i="49"/>
  <c r="CK60" i="48"/>
  <c r="CK36" i="48"/>
  <c r="CJ36" i="48"/>
  <c r="J63" i="47"/>
  <c r="L63" i="47"/>
  <c r="L65" i="47" s="1"/>
  <c r="BK57" i="48"/>
  <c r="BL29" i="48"/>
  <c r="BM29" i="48"/>
  <c r="BE34" i="48"/>
  <c r="BE57" i="48" s="1"/>
  <c r="BD34" i="48"/>
  <c r="BD57" i="48" s="1"/>
  <c r="BC57" i="48"/>
  <c r="BL6" i="48"/>
  <c r="BL18" i="48" s="1"/>
  <c r="BM6" i="48"/>
  <c r="BM18" i="48" s="1"/>
  <c r="BK18" i="48"/>
  <c r="CA57" i="48"/>
  <c r="CC29" i="48"/>
  <c r="CC57" i="48" s="1"/>
  <c r="CB29" i="48"/>
  <c r="CB57" i="48" s="1"/>
  <c r="AG64" i="48"/>
  <c r="CA18" i="48"/>
  <c r="CB6" i="48"/>
  <c r="CB18" i="48" s="1"/>
  <c r="CC6" i="48"/>
  <c r="CC18" i="48" s="1"/>
  <c r="CK17" i="48"/>
  <c r="CJ17" i="48"/>
  <c r="CK31" i="48"/>
  <c r="CJ31" i="48"/>
  <c r="CK8" i="48"/>
  <c r="CJ8" i="48"/>
  <c r="CK14" i="48"/>
  <c r="CJ14" i="48"/>
  <c r="CK46" i="48"/>
  <c r="CJ46" i="48"/>
  <c r="CK43" i="48"/>
  <c r="CJ43" i="48"/>
  <c r="R4" i="47" l="1"/>
  <c r="F5" i="52"/>
  <c r="CK21" i="48"/>
  <c r="CJ21" i="48"/>
  <c r="BK64" i="48"/>
  <c r="BC64" i="48"/>
  <c r="BL57" i="48"/>
  <c r="BL64" i="48" s="1"/>
  <c r="BD64" i="48"/>
  <c r="CJ63" i="48"/>
  <c r="BE64" i="48"/>
  <c r="CB64" i="48"/>
  <c r="C99" i="49"/>
  <c r="F99" i="49" s="1"/>
  <c r="F94" i="49"/>
  <c r="F95" i="49" s="1"/>
  <c r="CJ48" i="48"/>
  <c r="CK48" i="48"/>
  <c r="CA64" i="48"/>
  <c r="BM57" i="48"/>
  <c r="BM64" i="48" s="1"/>
  <c r="C95" i="49"/>
  <c r="CJ33" i="48"/>
  <c r="CK33" i="48"/>
  <c r="CK63" i="48"/>
  <c r="CC64" i="48"/>
  <c r="F98" i="49"/>
  <c r="F100" i="49" l="1"/>
  <c r="H22" i="49" s="1"/>
  <c r="F7" i="52" s="1"/>
  <c r="C100" i="49"/>
  <c r="H23" i="49" l="1"/>
  <c r="H28" i="49" s="1"/>
  <c r="R6" i="47"/>
  <c r="AC25" i="46"/>
  <c r="R10" i="47" l="1"/>
  <c r="AF25" i="46"/>
  <c r="AR25" i="46" s="1"/>
  <c r="AC27" i="46"/>
  <c r="N62" i="47" l="1"/>
  <c r="AF27" i="46"/>
  <c r="AR27" i="46"/>
  <c r="K27" i="47" l="1"/>
  <c r="M25" i="47"/>
  <c r="M27" i="47" s="1"/>
  <c r="BS25" i="48"/>
  <c r="CI25" i="48" s="1"/>
  <c r="AS27" i="46" l="1"/>
  <c r="F15" i="52"/>
  <c r="F27" i="52" s="1"/>
  <c r="H27" i="52" s="1"/>
  <c r="I27" i="52" s="1"/>
  <c r="N27" i="47"/>
  <c r="BT25" i="48"/>
  <c r="BT27" i="48" s="1"/>
  <c r="BS27" i="48"/>
  <c r="BU25" i="48"/>
  <c r="BU27" i="48" s="1"/>
  <c r="CK25" i="48" l="1"/>
  <c r="CI27" i="48"/>
  <c r="CJ25" i="48"/>
  <c r="AC29" i="46"/>
  <c r="CJ27" i="48" l="1"/>
  <c r="CK27" i="48"/>
  <c r="AC50" i="46" l="1"/>
  <c r="AC56" i="46" l="1"/>
  <c r="AC63" i="46" s="1"/>
  <c r="AF50" i="46"/>
  <c r="AR50" i="46" s="1"/>
  <c r="M50" i="47" l="1"/>
  <c r="BS50" i="48"/>
  <c r="CI50" i="48" s="1"/>
  <c r="BU50" i="48" l="1"/>
  <c r="BT50" i="48"/>
  <c r="CJ50" i="48" l="1"/>
  <c r="CK50" i="48"/>
  <c r="AB6" i="46" l="1"/>
  <c r="AB7" i="46"/>
  <c r="AF7" i="46" s="1"/>
  <c r="AB13" i="46"/>
  <c r="AF13" i="46" s="1"/>
  <c r="AB34" i="46"/>
  <c r="AF34" i="46" s="1"/>
  <c r="AB55" i="46" l="1"/>
  <c r="AF55" i="46" s="1"/>
  <c r="AB11" i="46"/>
  <c r="AF11" i="46" s="1"/>
  <c r="AB51" i="46"/>
  <c r="AF51" i="46" s="1"/>
  <c r="AB22" i="46"/>
  <c r="AF20" i="46"/>
  <c r="AB10" i="46"/>
  <c r="AF10" i="46" s="1"/>
  <c r="AR34" i="46"/>
  <c r="AR13" i="46"/>
  <c r="AR7" i="46"/>
  <c r="AB29" i="46"/>
  <c r="AB12" i="46"/>
  <c r="AF12" i="46" s="1"/>
  <c r="AF6" i="46"/>
  <c r="AR12" i="46" l="1"/>
  <c r="BS13" i="48"/>
  <c r="M13" i="47"/>
  <c r="AR10" i="46"/>
  <c r="AR51" i="46"/>
  <c r="AR55" i="46"/>
  <c r="M7" i="47"/>
  <c r="BS7" i="48"/>
  <c r="AF18" i="46"/>
  <c r="AR6" i="46"/>
  <c r="AB56" i="46"/>
  <c r="AF29" i="46"/>
  <c r="BS34" i="48"/>
  <c r="M34" i="47"/>
  <c r="AF22" i="46"/>
  <c r="AR20" i="46"/>
  <c r="AR22" i="46" s="1"/>
  <c r="AR11" i="46"/>
  <c r="AB18" i="46"/>
  <c r="AB63" i="46" l="1"/>
  <c r="AR18" i="46"/>
  <c r="CI13" i="48"/>
  <c r="BU13" i="48"/>
  <c r="BT13" i="48"/>
  <c r="BT34" i="48"/>
  <c r="BU34" i="48"/>
  <c r="CI34" i="48"/>
  <c r="BS10" i="48"/>
  <c r="M10" i="47"/>
  <c r="AR29" i="46"/>
  <c r="AR56" i="46" s="1"/>
  <c r="AF56" i="46"/>
  <c r="AF63" i="46" s="1"/>
  <c r="BS6" i="48"/>
  <c r="M6" i="47"/>
  <c r="K18" i="47"/>
  <c r="BS56" i="48"/>
  <c r="M55" i="47"/>
  <c r="BS12" i="48"/>
  <c r="M12" i="47"/>
  <c r="M11" i="47"/>
  <c r="BS11" i="48"/>
  <c r="BS20" i="48"/>
  <c r="K22" i="47"/>
  <c r="M20" i="47"/>
  <c r="M22" i="47" s="1"/>
  <c r="CI7" i="48"/>
  <c r="BU7" i="48"/>
  <c r="BT7" i="48"/>
  <c r="M51" i="47"/>
  <c r="BS51" i="48"/>
  <c r="N22" i="47" l="1"/>
  <c r="F14" i="52"/>
  <c r="F26" i="52" s="1"/>
  <c r="H26" i="52" s="1"/>
  <c r="I26" i="52" s="1"/>
  <c r="BT51" i="48"/>
  <c r="BU51" i="48"/>
  <c r="CI51" i="48"/>
  <c r="CK7" i="48"/>
  <c r="CJ7" i="48"/>
  <c r="CI11" i="48"/>
  <c r="BU11" i="48"/>
  <c r="BT11" i="48"/>
  <c r="BT6" i="48"/>
  <c r="BU6" i="48"/>
  <c r="BS18" i="48"/>
  <c r="CI6" i="48"/>
  <c r="CK13" i="48"/>
  <c r="CJ13" i="48"/>
  <c r="BT56" i="48"/>
  <c r="CI56" i="48"/>
  <c r="BU56" i="48"/>
  <c r="CI10" i="48"/>
  <c r="BT10" i="48"/>
  <c r="BU10" i="48"/>
  <c r="AS22" i="46"/>
  <c r="AR63" i="46"/>
  <c r="CK34" i="48"/>
  <c r="CJ34" i="48"/>
  <c r="BU20" i="48"/>
  <c r="BU22" i="48" s="1"/>
  <c r="BT20" i="48"/>
  <c r="BT22" i="48" s="1"/>
  <c r="BS22" i="48"/>
  <c r="CI20" i="48"/>
  <c r="CI12" i="48"/>
  <c r="BU12" i="48"/>
  <c r="BT12" i="48"/>
  <c r="M18" i="47"/>
  <c r="F13" i="52" s="1"/>
  <c r="M29" i="47"/>
  <c r="M56" i="47" s="1"/>
  <c r="BS29" i="48"/>
  <c r="K56" i="47"/>
  <c r="K63" i="47" s="1"/>
  <c r="N56" i="47" l="1"/>
  <c r="F16" i="52"/>
  <c r="F28" i="52" s="1"/>
  <c r="H28" i="52" s="1"/>
  <c r="I28" i="52" s="1"/>
  <c r="F25" i="52"/>
  <c r="BU18" i="48"/>
  <c r="AS18" i="46"/>
  <c r="N18" i="47"/>
  <c r="M63" i="47"/>
  <c r="K64" i="47" s="1"/>
  <c r="CJ20" i="48"/>
  <c r="CK20" i="48"/>
  <c r="CI22" i="48"/>
  <c r="CK11" i="48"/>
  <c r="CJ11" i="48"/>
  <c r="CK51" i="48"/>
  <c r="CJ51" i="48"/>
  <c r="K65" i="47"/>
  <c r="CK56" i="48"/>
  <c r="CJ56" i="48"/>
  <c r="BT18" i="48"/>
  <c r="CI29" i="48"/>
  <c r="BU29" i="48"/>
  <c r="BU57" i="48" s="1"/>
  <c r="BU64" i="48" s="1"/>
  <c r="BT29" i="48"/>
  <c r="BT57" i="48" s="1"/>
  <c r="BS57" i="48"/>
  <c r="BS64" i="48" s="1"/>
  <c r="CJ6" i="48"/>
  <c r="CI18" i="48"/>
  <c r="CK6" i="48"/>
  <c r="CJ12" i="48"/>
  <c r="CK12" i="48"/>
  <c r="CK10" i="48"/>
  <c r="CJ10" i="48"/>
  <c r="G17" i="52" l="1"/>
  <c r="G18" i="52" s="1"/>
  <c r="N63" i="47"/>
  <c r="H25" i="52"/>
  <c r="I25" i="52" s="1"/>
  <c r="F30" i="52"/>
  <c r="H30" i="52" s="1"/>
  <c r="I30" i="52" s="1"/>
  <c r="BT64" i="48"/>
  <c r="CJ18" i="48"/>
  <c r="CK22" i="48"/>
  <c r="CJ29" i="48"/>
  <c r="CK29" i="48"/>
  <c r="CI57" i="48"/>
  <c r="CI64" i="48" s="1"/>
  <c r="CJ22" i="48"/>
  <c r="CK18" i="48"/>
  <c r="D64" i="47"/>
  <c r="J64" i="47"/>
  <c r="C64" i="47"/>
  <c r="G64" i="47"/>
  <c r="M64" i="47"/>
  <c r="L64" i="47"/>
  <c r="F64" i="47"/>
  <c r="R11" i="47"/>
  <c r="R12" i="47" s="1"/>
  <c r="E64" i="47"/>
  <c r="H64" i="47"/>
  <c r="I64" i="47"/>
  <c r="N64" i="47" l="1"/>
  <c r="CK57" i="48"/>
  <c r="CJ57" i="48"/>
  <c r="CJ64" i="48" l="1"/>
  <c r="CK64" i="48"/>
</calcChain>
</file>

<file path=xl/comments1.xml><?xml version="1.0" encoding="utf-8"?>
<comments xmlns="http://schemas.openxmlformats.org/spreadsheetml/2006/main">
  <authors>
    <author>Roselle</author>
  </authors>
  <commentList>
    <comment ref="O38" authorId="0">
      <text>
        <r>
          <rPr>
            <b/>
            <sz val="9"/>
            <color indexed="81"/>
            <rFont val="Tahoma"/>
            <family val="2"/>
          </rPr>
          <t>Roselle:</t>
        </r>
        <r>
          <rPr>
            <sz val="9"/>
            <color indexed="81"/>
            <rFont val="Tahoma"/>
            <family val="2"/>
          </rPr>
          <t xml:space="preserve">
Pohnpei Campus - since indirect cost are no longer included in the revenue computation, Grant programs will pay some utilities</t>
        </r>
      </text>
    </comment>
  </commentList>
</comments>
</file>

<file path=xl/sharedStrings.xml><?xml version="1.0" encoding="utf-8"?>
<sst xmlns="http://schemas.openxmlformats.org/spreadsheetml/2006/main" count="561" uniqueCount="170">
  <si>
    <t>College of Micronesia - FSM</t>
  </si>
  <si>
    <t>Business</t>
  </si>
  <si>
    <t>Counselling</t>
  </si>
  <si>
    <t>SS</t>
  </si>
  <si>
    <t>Health</t>
  </si>
  <si>
    <t>Group Life</t>
  </si>
  <si>
    <t>Retirement</t>
  </si>
  <si>
    <t>Housing</t>
  </si>
  <si>
    <t>Supplies</t>
  </si>
  <si>
    <t>Printing</t>
  </si>
  <si>
    <t>Communication</t>
  </si>
  <si>
    <t>Advertisement</t>
  </si>
  <si>
    <t>Postage</t>
  </si>
  <si>
    <t>Site visits</t>
  </si>
  <si>
    <t>Utilities</t>
  </si>
  <si>
    <t>Fuel</t>
  </si>
  <si>
    <t>Insurance</t>
  </si>
  <si>
    <t>Computer</t>
  </si>
  <si>
    <t>Furnitures</t>
  </si>
  <si>
    <t>IRPO</t>
  </si>
  <si>
    <t>HRO</t>
  </si>
  <si>
    <t>Student travel</t>
  </si>
  <si>
    <t>Travel</t>
  </si>
  <si>
    <t>Graduation cost</t>
  </si>
  <si>
    <t>Meeting and field trips</t>
  </si>
  <si>
    <t>Student Activities</t>
  </si>
  <si>
    <t>Staff Development</t>
  </si>
  <si>
    <t>Membership</t>
  </si>
  <si>
    <t>VPAS</t>
  </si>
  <si>
    <t>VPIA</t>
  </si>
  <si>
    <t>Education</t>
  </si>
  <si>
    <t>Maitenance</t>
  </si>
  <si>
    <t>Bus.Office</t>
  </si>
  <si>
    <t>Recruitment</t>
  </si>
  <si>
    <t>Accreditation</t>
  </si>
  <si>
    <t>Strategic planning</t>
  </si>
  <si>
    <t>Reference, library books</t>
  </si>
  <si>
    <t>Sub-total</t>
  </si>
  <si>
    <t>Social Sci.</t>
  </si>
  <si>
    <t>Math &amp; Sci.</t>
  </si>
  <si>
    <t>Lang Lit</t>
  </si>
  <si>
    <t>LRC</t>
  </si>
  <si>
    <t>IT</t>
  </si>
  <si>
    <t>OARR</t>
  </si>
  <si>
    <t>FAO</t>
  </si>
  <si>
    <t>Grand Total</t>
  </si>
  <si>
    <t>Consolidation of Expenditure Budget Per Department</t>
  </si>
  <si>
    <t>OP</t>
  </si>
  <si>
    <t>Pohnpei</t>
  </si>
  <si>
    <t>Chuuk</t>
  </si>
  <si>
    <t>Kosrae</t>
  </si>
  <si>
    <t>Yap</t>
  </si>
  <si>
    <t>Support to VPCRE</t>
  </si>
  <si>
    <t>VPIEQA</t>
  </si>
  <si>
    <t>IEQA</t>
  </si>
  <si>
    <t>INSTRUCTION</t>
  </si>
  <si>
    <t>ADMINISTRATION</t>
  </si>
  <si>
    <t>STUDENT SERVICES</t>
  </si>
  <si>
    <t>Salaries, filled positions</t>
  </si>
  <si>
    <t>Salaries, step increases</t>
  </si>
  <si>
    <t>Salaries, vacant</t>
  </si>
  <si>
    <t>Salaries, new positions</t>
  </si>
  <si>
    <t>CAMPUSES</t>
  </si>
  <si>
    <t>Miscellaneous/Others</t>
  </si>
  <si>
    <t>Contingency fund</t>
  </si>
  <si>
    <t>Learning community fund</t>
  </si>
  <si>
    <t>Institutional advancement</t>
  </si>
  <si>
    <t>Partime/Summer faculty</t>
  </si>
  <si>
    <t>Tutoring</t>
  </si>
  <si>
    <t>Repairs and maintenance</t>
  </si>
  <si>
    <t>Student recruitment</t>
  </si>
  <si>
    <t>Testing materials</t>
  </si>
  <si>
    <t>General services</t>
  </si>
  <si>
    <t>Audit, legal, prof , consultants</t>
  </si>
  <si>
    <t>Health Sci</t>
  </si>
  <si>
    <t>Machineries, tools, equip</t>
  </si>
  <si>
    <t>Sports</t>
  </si>
  <si>
    <t>Res. Hall</t>
  </si>
  <si>
    <t>Student Services</t>
  </si>
  <si>
    <t>Total</t>
  </si>
  <si>
    <t>Instructions</t>
  </si>
  <si>
    <t>Admin</t>
  </si>
  <si>
    <t>Fiscal year 2017</t>
  </si>
  <si>
    <t>Vehicles &amp; other land transportation</t>
  </si>
  <si>
    <t>VPEMSS</t>
  </si>
  <si>
    <t>Student Life</t>
  </si>
  <si>
    <t>Overload / Special Contracts</t>
  </si>
  <si>
    <t>Overload / special contract</t>
  </si>
  <si>
    <t>Development &amp; Improvement</t>
  </si>
  <si>
    <t>Land and office/Classroom Rental</t>
  </si>
  <si>
    <t>2015-2017</t>
  </si>
  <si>
    <t>Inc (Dec)  2015</t>
  </si>
  <si>
    <t>Inc (Dec)  2016</t>
  </si>
  <si>
    <t>2015 Budget</t>
  </si>
  <si>
    <t>2015 Actual</t>
  </si>
  <si>
    <t>Difference</t>
  </si>
  <si>
    <t>FY 2017 Revenue Budget</t>
  </si>
  <si>
    <t>Revised Projection II:</t>
  </si>
  <si>
    <t>Assumptions:</t>
  </si>
  <si>
    <t>1.  Number of students based on FY 2015 Actual Enrolment Headcount  plus 1% increase</t>
  </si>
  <si>
    <t>2.  Credits calclulated based on FY 2015 average credit plus 10% increase</t>
  </si>
  <si>
    <t>3.  Tuition fee at $135 per credit</t>
  </si>
  <si>
    <t>4.  Facility fee  calculated based FY 2015 actual Percentage of Full Time and Part Time Students plus 20% increase in Full Time Students</t>
  </si>
  <si>
    <t>2015 Actual Data</t>
  </si>
  <si>
    <t>2015 Actual Data Percentage</t>
  </si>
  <si>
    <t>With 20% Increase</t>
  </si>
  <si>
    <t>Fall</t>
  </si>
  <si>
    <t>Spring</t>
  </si>
  <si>
    <t>Summer</t>
  </si>
  <si>
    <t xml:space="preserve">Full Time </t>
  </si>
  <si>
    <t>Part Time</t>
  </si>
  <si>
    <t>Revision No. 1</t>
  </si>
  <si>
    <t>Tuition</t>
  </si>
  <si>
    <t>Registration/Health/Student Activity</t>
  </si>
  <si>
    <t>Facility fee</t>
  </si>
  <si>
    <t>FSM-ESG</t>
  </si>
  <si>
    <t>FSM-Gen Fund</t>
  </si>
  <si>
    <t>Total 2017</t>
  </si>
  <si>
    <t>Number of Students (Based on actual 2015)</t>
  </si>
  <si>
    <t>Actual Data</t>
  </si>
  <si>
    <t>Campus</t>
  </si>
  <si>
    <t>Fall 14</t>
  </si>
  <si>
    <t>Spring 15</t>
  </si>
  <si>
    <t>Summer 15</t>
  </si>
  <si>
    <t>National</t>
  </si>
  <si>
    <t>Average Credit Per FY 2015</t>
  </si>
  <si>
    <t>Average</t>
  </si>
  <si>
    <t>Number of Credits (Based on Average Credit Per FY 2015)</t>
  </si>
  <si>
    <t>Fall 15</t>
  </si>
  <si>
    <t>Spring 16</t>
  </si>
  <si>
    <t>Summer 16</t>
  </si>
  <si>
    <t>Tuition (Based at $135 per credit)</t>
  </si>
  <si>
    <t>Tuition at $135 per credit, gross</t>
  </si>
  <si>
    <t>Tuition, net of 7.5% D/A and Tuition Remission</t>
  </si>
  <si>
    <t>Student/Health/Registration</t>
  </si>
  <si>
    <t>Facility Fee</t>
  </si>
  <si>
    <t>Regular Sem</t>
  </si>
  <si>
    <t xml:space="preserve">Summer </t>
  </si>
  <si>
    <t>Full time</t>
  </si>
  <si>
    <t>Part time</t>
  </si>
  <si>
    <t>Head Count</t>
  </si>
  <si>
    <t>Fiscal year 2016</t>
  </si>
  <si>
    <t>Revenue</t>
  </si>
  <si>
    <t>Expenditure</t>
  </si>
  <si>
    <t>Medical supplies</t>
  </si>
  <si>
    <t>Medical Supplies</t>
  </si>
  <si>
    <t>Fund Raising Expenses</t>
  </si>
  <si>
    <t>Audit, legal, prof , consultants, license</t>
  </si>
  <si>
    <t>Over(short)</t>
  </si>
  <si>
    <t>Less</t>
  </si>
  <si>
    <t>Budget</t>
  </si>
  <si>
    <t>2015 Summer Revenue</t>
  </si>
  <si>
    <t>Actual</t>
  </si>
  <si>
    <t>Summer Contracts</t>
  </si>
  <si>
    <t>IAO</t>
  </si>
  <si>
    <t>Audit, legal, prof , consultants, contractual services</t>
  </si>
  <si>
    <t>Residence Hall</t>
  </si>
  <si>
    <t>Consolidated Budget for 2017</t>
  </si>
  <si>
    <t>Projected Revenue</t>
  </si>
  <si>
    <t>Expenses</t>
  </si>
  <si>
    <t>Personnel</t>
  </si>
  <si>
    <t>General/Contractual Services</t>
  </si>
  <si>
    <t>Other Operating/Current Expenses</t>
  </si>
  <si>
    <t>Fixed Assets</t>
  </si>
  <si>
    <t>Increase (Decrease to Fund Balance)</t>
  </si>
  <si>
    <t>Comparative with 2016 Budget</t>
  </si>
  <si>
    <t>2017</t>
  </si>
  <si>
    <t>2016</t>
  </si>
  <si>
    <t>Inc (Dec)</t>
  </si>
  <si>
    <t>% Inc (Dec)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</si>
</sst>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&quot;$&quot;* #,##0_);_(&quot;$&quot;* \(#,##0\);_(&quot;$&quot;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u/>
      <sz val="10"/>
      <color rgb="FF006600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color rgb="FF006600"/>
      <name val="Arial"/>
      <family val="2"/>
    </font>
    <font>
      <b/>
      <u/>
      <sz val="9"/>
      <name val="Arial"/>
      <family val="2"/>
    </font>
    <font>
      <sz val="11"/>
      <name val="Calibri"/>
      <family val="2"/>
      <scheme val="minor"/>
    </font>
    <font>
      <b/>
      <sz val="11"/>
      <color rgb="FF006600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 applyFill="1"/>
    <xf numFmtId="0" fontId="0" fillId="0" borderId="0" xfId="0" applyFill="1"/>
    <xf numFmtId="0" fontId="4" fillId="0" borderId="0" xfId="0" applyFont="1" applyFill="1" applyAlignment="1"/>
    <xf numFmtId="0" fontId="3" fillId="0" borderId="0" xfId="0" applyFont="1" applyFill="1" applyAlignment="1"/>
    <xf numFmtId="0" fontId="5" fillId="0" borderId="0" xfId="0" applyFont="1" applyFill="1"/>
    <xf numFmtId="0" fontId="6" fillId="0" borderId="0" xfId="0" applyFont="1" applyFill="1" applyAlignment="1"/>
    <xf numFmtId="0" fontId="5" fillId="0" borderId="0" xfId="0" applyFont="1" applyFill="1" applyAlignment="1">
      <alignment horizontal="center"/>
    </xf>
    <xf numFmtId="0" fontId="9" fillId="0" borderId="0" xfId="0" applyFont="1" applyFill="1"/>
    <xf numFmtId="164" fontId="8" fillId="0" borderId="0" xfId="1" applyNumberFormat="1" applyFont="1" applyFill="1"/>
    <xf numFmtId="164" fontId="8" fillId="0" borderId="2" xfId="1" applyNumberFormat="1" applyFont="1" applyFill="1" applyBorder="1"/>
    <xf numFmtId="164" fontId="0" fillId="0" borderId="0" xfId="1" applyNumberFormat="1" applyFont="1" applyFill="1"/>
    <xf numFmtId="164" fontId="0" fillId="0" borderId="0" xfId="0" applyNumberFormat="1" applyFill="1"/>
    <xf numFmtId="10" fontId="0" fillId="0" borderId="0" xfId="0" applyNumberFormat="1" applyFill="1"/>
    <xf numFmtId="0" fontId="3" fillId="0" borderId="1" xfId="0" applyFont="1" applyFill="1" applyBorder="1" applyAlignment="1">
      <alignment horizontal="center"/>
    </xf>
    <xf numFmtId="0" fontId="0" fillId="0" borderId="0" xfId="0" applyFill="1" applyBorder="1"/>
    <xf numFmtId="10" fontId="3" fillId="0" borderId="5" xfId="0" applyNumberFormat="1" applyFont="1" applyFill="1" applyBorder="1"/>
    <xf numFmtId="10" fontId="3" fillId="0" borderId="5" xfId="0" applyNumberFormat="1" applyFont="1" applyFill="1" applyBorder="1" applyAlignment="1">
      <alignment horizontal="center"/>
    </xf>
    <xf numFmtId="164" fontId="9" fillId="0" borderId="3" xfId="0" applyNumberFormat="1" applyFont="1" applyFill="1" applyBorder="1"/>
    <xf numFmtId="10" fontId="9" fillId="0" borderId="5" xfId="0" applyNumberFormat="1" applyFont="1" applyFill="1" applyBorder="1"/>
    <xf numFmtId="0" fontId="7" fillId="0" borderId="0" xfId="0" applyFont="1" applyFill="1"/>
    <xf numFmtId="0" fontId="9" fillId="0" borderId="0" xfId="0" applyFont="1"/>
    <xf numFmtId="0" fontId="5" fillId="0" borderId="0" xfId="0" applyFont="1" applyFill="1" applyBorder="1" applyAlignment="1">
      <alignment horizontal="center" vertical="center" wrapText="1"/>
    </xf>
    <xf numFmtId="9" fontId="0" fillId="0" borderId="0" xfId="2" applyFont="1" applyFill="1"/>
    <xf numFmtId="164" fontId="8" fillId="0" borderId="8" xfId="1" applyNumberFormat="1" applyFont="1" applyFill="1" applyBorder="1"/>
    <xf numFmtId="164" fontId="8" fillId="0" borderId="0" xfId="1" applyNumberFormat="1" applyFont="1" applyFill="1" applyBorder="1"/>
    <xf numFmtId="164" fontId="8" fillId="0" borderId="9" xfId="1" applyNumberFormat="1" applyFont="1" applyFill="1" applyBorder="1"/>
    <xf numFmtId="164" fontId="8" fillId="0" borderId="7" xfId="1" applyNumberFormat="1" applyFont="1" applyFill="1" applyBorder="1"/>
    <xf numFmtId="164" fontId="0" fillId="0" borderId="8" xfId="1" applyNumberFormat="1" applyFont="1" applyFill="1" applyBorder="1"/>
    <xf numFmtId="164" fontId="0" fillId="0" borderId="0" xfId="1" applyNumberFormat="1" applyFont="1" applyFill="1" applyBorder="1"/>
    <xf numFmtId="164" fontId="0" fillId="0" borderId="9" xfId="1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0" xfId="0" applyFont="1" applyFill="1" applyBorder="1" applyAlignment="1"/>
    <xf numFmtId="0" fontId="5" fillId="0" borderId="1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/>
    <xf numFmtId="164" fontId="9" fillId="0" borderId="2" xfId="0" applyNumberFormat="1" applyFont="1" applyFill="1" applyBorder="1"/>
    <xf numFmtId="164" fontId="9" fillId="0" borderId="7" xfId="0" applyNumberFormat="1" applyFont="1" applyFill="1" applyBorder="1"/>
    <xf numFmtId="0" fontId="3" fillId="0" borderId="0" xfId="3" applyFont="1"/>
    <xf numFmtId="0" fontId="1" fillId="0" borderId="0" xfId="4"/>
    <xf numFmtId="0" fontId="2" fillId="0" borderId="0" xfId="3"/>
    <xf numFmtId="0" fontId="2" fillId="0" borderId="0" xfId="3" applyFont="1"/>
    <xf numFmtId="0" fontId="13" fillId="0" borderId="0" xfId="3" applyFont="1"/>
    <xf numFmtId="0" fontId="1" fillId="0" borderId="14" xfId="4" applyBorder="1" applyAlignment="1">
      <alignment horizontal="center"/>
    </xf>
    <xf numFmtId="0" fontId="1" fillId="0" borderId="15" xfId="4" applyBorder="1"/>
    <xf numFmtId="0" fontId="1" fillId="0" borderId="0" xfId="4" applyBorder="1"/>
    <xf numFmtId="0" fontId="1" fillId="0" borderId="16" xfId="4" applyBorder="1"/>
    <xf numFmtId="9" fontId="0" fillId="0" borderId="15" xfId="5" applyFont="1" applyBorder="1"/>
    <xf numFmtId="9" fontId="0" fillId="0" borderId="0" xfId="5" applyFont="1" applyBorder="1"/>
    <xf numFmtId="9" fontId="0" fillId="0" borderId="16" xfId="5" applyFont="1" applyBorder="1"/>
    <xf numFmtId="164" fontId="9" fillId="0" borderId="17" xfId="6" applyNumberFormat="1" applyFont="1" applyFill="1" applyBorder="1"/>
    <xf numFmtId="164" fontId="9" fillId="0" borderId="18" xfId="6" applyNumberFormat="1" applyFont="1" applyFill="1" applyBorder="1"/>
    <xf numFmtId="164" fontId="9" fillId="0" borderId="19" xfId="6" applyNumberFormat="1" applyFont="1" applyFill="1" applyBorder="1"/>
    <xf numFmtId="9" fontId="9" fillId="0" borderId="17" xfId="5" applyFont="1" applyFill="1" applyBorder="1"/>
    <xf numFmtId="9" fontId="9" fillId="0" borderId="18" xfId="5" applyFont="1" applyFill="1" applyBorder="1"/>
    <xf numFmtId="9" fontId="9" fillId="0" borderId="19" xfId="5" applyFont="1" applyFill="1" applyBorder="1"/>
    <xf numFmtId="0" fontId="14" fillId="0" borderId="0" xfId="3" applyFont="1"/>
    <xf numFmtId="164" fontId="2" fillId="0" borderId="0" xfId="7" applyNumberFormat="1" applyFont="1"/>
    <xf numFmtId="0" fontId="2" fillId="0" borderId="11" xfId="3" applyBorder="1" applyAlignment="1">
      <alignment horizontal="center"/>
    </xf>
    <xf numFmtId="164" fontId="1" fillId="0" borderId="0" xfId="4" applyNumberFormat="1"/>
    <xf numFmtId="164" fontId="3" fillId="0" borderId="3" xfId="3" applyNumberFormat="1" applyFont="1" applyBorder="1"/>
    <xf numFmtId="164" fontId="3" fillId="0" borderId="0" xfId="3" applyNumberFormat="1" applyFont="1" applyBorder="1"/>
    <xf numFmtId="164" fontId="3" fillId="0" borderId="14" xfId="3" applyNumberFormat="1" applyFont="1" applyBorder="1"/>
    <xf numFmtId="164" fontId="8" fillId="0" borderId="0" xfId="6" applyNumberFormat="1" applyFont="1" applyFill="1"/>
    <xf numFmtId="0" fontId="15" fillId="0" borderId="0" xfId="4" applyFont="1"/>
    <xf numFmtId="0" fontId="2" fillId="0" borderId="0" xfId="3" applyBorder="1"/>
    <xf numFmtId="0" fontId="16" fillId="0" borderId="0" xfId="3" applyFont="1" applyFill="1"/>
    <xf numFmtId="0" fontId="16" fillId="0" borderId="0" xfId="3" applyFont="1"/>
    <xf numFmtId="0" fontId="16" fillId="0" borderId="0" xfId="3" applyFont="1" applyBorder="1"/>
    <xf numFmtId="0" fontId="3" fillId="0" borderId="0" xfId="3" applyFont="1" applyAlignment="1">
      <alignment horizontal="center"/>
    </xf>
    <xf numFmtId="0" fontId="5" fillId="0" borderId="20" xfId="3" applyFont="1" applyBorder="1" applyAlignment="1">
      <alignment horizontal="center"/>
    </xf>
    <xf numFmtId="0" fontId="17" fillId="0" borderId="0" xfId="3" applyFont="1" applyFill="1"/>
    <xf numFmtId="0" fontId="8" fillId="0" borderId="0" xfId="3" applyFont="1" applyFill="1"/>
    <xf numFmtId="0" fontId="2" fillId="0" borderId="0" xfId="3" applyFill="1"/>
    <xf numFmtId="0" fontId="18" fillId="0" borderId="0" xfId="4" applyFont="1"/>
    <xf numFmtId="0" fontId="9" fillId="0" borderId="0" xfId="3" applyFont="1" applyFill="1"/>
    <xf numFmtId="164" fontId="9" fillId="0" borderId="2" xfId="6" applyNumberFormat="1" applyFont="1" applyFill="1" applyBorder="1"/>
    <xf numFmtId="165" fontId="8" fillId="0" borderId="0" xfId="6" applyNumberFormat="1" applyFont="1" applyFill="1"/>
    <xf numFmtId="0" fontId="19" fillId="0" borderId="0" xfId="4" applyFont="1"/>
    <xf numFmtId="165" fontId="8" fillId="0" borderId="0" xfId="6" applyNumberFormat="1" applyFont="1" applyFill="1" applyBorder="1"/>
    <xf numFmtId="165" fontId="9" fillId="0" borderId="2" xfId="6" applyNumberFormat="1" applyFont="1" applyFill="1" applyBorder="1"/>
    <xf numFmtId="0" fontId="20" fillId="0" borderId="0" xfId="4" applyFont="1"/>
    <xf numFmtId="164" fontId="9" fillId="0" borderId="0" xfId="6" applyNumberFormat="1" applyFont="1" applyFill="1" applyBorder="1"/>
    <xf numFmtId="0" fontId="1" fillId="0" borderId="20" xfId="4" applyBorder="1"/>
    <xf numFmtId="0" fontId="11" fillId="0" borderId="0" xfId="4" applyFont="1"/>
    <xf numFmtId="0" fontId="1" fillId="0" borderId="0" xfId="4" applyAlignment="1">
      <alignment horizontal="center"/>
    </xf>
    <xf numFmtId="164" fontId="1" fillId="0" borderId="0" xfId="7" applyNumberFormat="1" applyFont="1"/>
    <xf numFmtId="9" fontId="1" fillId="0" borderId="0" xfId="4" applyNumberFormat="1"/>
    <xf numFmtId="0" fontId="8" fillId="0" borderId="0" xfId="3" applyFont="1"/>
    <xf numFmtId="0" fontId="1" fillId="0" borderId="0" xfId="4" applyFont="1"/>
    <xf numFmtId="43" fontId="8" fillId="0" borderId="0" xfId="6" applyNumberFormat="1" applyFont="1" applyFill="1"/>
    <xf numFmtId="0" fontId="3" fillId="0" borderId="0" xfId="3" applyFont="1" applyFill="1"/>
    <xf numFmtId="0" fontId="5" fillId="0" borderId="0" xfId="3" applyFont="1" applyFill="1"/>
    <xf numFmtId="0" fontId="3" fillId="0" borderId="0" xfId="3" applyFont="1" applyFill="1" applyAlignment="1"/>
    <xf numFmtId="0" fontId="6" fillId="0" borderId="0" xfId="3" applyFont="1" applyFill="1" applyAlignment="1"/>
    <xf numFmtId="0" fontId="4" fillId="0" borderId="0" xfId="3" applyFont="1" applyFill="1" applyAlignment="1"/>
    <xf numFmtId="0" fontId="2" fillId="0" borderId="0" xfId="3" applyFill="1" applyBorder="1"/>
    <xf numFmtId="10" fontId="3" fillId="0" borderId="5" xfId="3" applyNumberFormat="1" applyFont="1" applyFill="1" applyBorder="1"/>
    <xf numFmtId="10" fontId="3" fillId="0" borderId="5" xfId="3" applyNumberFormat="1" applyFont="1" applyFill="1" applyBorder="1" applyAlignment="1">
      <alignment horizontal="center"/>
    </xf>
    <xf numFmtId="164" fontId="9" fillId="0" borderId="3" xfId="3" applyNumberFormat="1" applyFont="1" applyFill="1" applyBorder="1"/>
    <xf numFmtId="10" fontId="9" fillId="0" borderId="5" xfId="3" applyNumberFormat="1" applyFont="1" applyFill="1" applyBorder="1"/>
    <xf numFmtId="10" fontId="2" fillId="0" borderId="0" xfId="3" applyNumberFormat="1" applyFill="1"/>
    <xf numFmtId="43" fontId="0" fillId="0" borderId="0" xfId="1" applyFont="1" applyFill="1"/>
    <xf numFmtId="0" fontId="0" fillId="2" borderId="0" xfId="0" applyFill="1"/>
    <xf numFmtId="164" fontId="9" fillId="0" borderId="0" xfId="0" applyNumberFormat="1" applyFont="1" applyFill="1"/>
    <xf numFmtId="0" fontId="2" fillId="2" borderId="0" xfId="3" applyFont="1" applyFill="1"/>
    <xf numFmtId="0" fontId="2" fillId="2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164" fontId="8" fillId="0" borderId="21" xfId="1" applyNumberFormat="1" applyFont="1" applyFill="1" applyBorder="1"/>
    <xf numFmtId="164" fontId="8" fillId="0" borderId="4" xfId="1" applyNumberFormat="1" applyFont="1" applyFill="1" applyBorder="1"/>
    <xf numFmtId="164" fontId="8" fillId="0" borderId="22" xfId="1" applyNumberFormat="1" applyFont="1" applyFill="1" applyBorder="1"/>
    <xf numFmtId="164" fontId="12" fillId="0" borderId="0" xfId="1" applyNumberFormat="1" applyFont="1" applyFill="1"/>
    <xf numFmtId="43" fontId="0" fillId="0" borderId="0" xfId="1" applyFont="1"/>
    <xf numFmtId="43" fontId="0" fillId="0" borderId="3" xfId="1" applyFont="1" applyBorder="1"/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64" fontId="8" fillId="0" borderId="20" xfId="1" applyNumberFormat="1" applyFont="1" applyFill="1" applyBorder="1"/>
    <xf numFmtId="164" fontId="0" fillId="2" borderId="0" xfId="1" applyNumberFormat="1" applyFont="1" applyFill="1"/>
    <xf numFmtId="164" fontId="21" fillId="2" borderId="0" xfId="1" applyNumberFormat="1" applyFont="1" applyFill="1"/>
    <xf numFmtId="164" fontId="13" fillId="2" borderId="0" xfId="1" applyNumberFormat="1" applyFont="1" applyFill="1"/>
    <xf numFmtId="43" fontId="0" fillId="0" borderId="0" xfId="1" applyNumberFormat="1" applyFont="1" applyFill="1"/>
    <xf numFmtId="164" fontId="0" fillId="0" borderId="0" xfId="1" applyNumberFormat="1" applyFont="1"/>
    <xf numFmtId="0" fontId="4" fillId="0" borderId="0" xfId="0" applyFont="1"/>
    <xf numFmtId="166" fontId="0" fillId="0" borderId="0" xfId="8" applyNumberFormat="1" applyFont="1"/>
    <xf numFmtId="164" fontId="21" fillId="0" borderId="0" xfId="1" applyNumberFormat="1" applyFont="1"/>
    <xf numFmtId="164" fontId="0" fillId="0" borderId="0" xfId="0" applyNumberFormat="1"/>
    <xf numFmtId="0" fontId="2" fillId="0" borderId="0" xfId="3" applyFont="1" applyFill="1"/>
    <xf numFmtId="0" fontId="4" fillId="0" borderId="0" xfId="3" applyFont="1" applyFill="1"/>
    <xf numFmtId="0" fontId="8" fillId="0" borderId="0" xfId="0" applyFont="1" applyFill="1"/>
    <xf numFmtId="164" fontId="2" fillId="0" borderId="0" xfId="0" applyNumberFormat="1" applyFont="1"/>
    <xf numFmtId="164" fontId="0" fillId="0" borderId="3" xfId="1" applyNumberFormat="1" applyFont="1" applyBorder="1"/>
    <xf numFmtId="43" fontId="21" fillId="0" borderId="0" xfId="1" quotePrefix="1" applyFont="1" applyAlignment="1">
      <alignment horizontal="center"/>
    </xf>
    <xf numFmtId="0" fontId="2" fillId="0" borderId="0" xfId="0" applyFont="1"/>
    <xf numFmtId="9" fontId="0" fillId="0" borderId="0" xfId="2" applyFont="1"/>
    <xf numFmtId="164" fontId="24" fillId="0" borderId="0" xfId="1" applyNumberFormat="1" applyFont="1"/>
    <xf numFmtId="164" fontId="21" fillId="0" borderId="0" xfId="0" applyNumberFormat="1" applyFont="1"/>
    <xf numFmtId="0" fontId="8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2" xfId="4" applyBorder="1" applyAlignment="1">
      <alignment horizontal="center"/>
    </xf>
    <xf numFmtId="0" fontId="1" fillId="0" borderId="13" xfId="4" applyBorder="1" applyAlignment="1">
      <alignment horizontal="center"/>
    </xf>
    <xf numFmtId="0" fontId="1" fillId="0" borderId="6" xfId="4" applyBorder="1" applyAlignment="1">
      <alignment horizontal="center"/>
    </xf>
    <xf numFmtId="0" fontId="1" fillId="0" borderId="2" xfId="4" applyBorder="1" applyAlignment="1">
      <alignment horizontal="center"/>
    </xf>
    <xf numFmtId="0" fontId="1" fillId="0" borderId="7" xfId="4" applyBorder="1" applyAlignment="1">
      <alignment horizontal="center"/>
    </xf>
  </cellXfs>
  <cellStyles count="9">
    <cellStyle name="Comma" xfId="1" builtinId="3"/>
    <cellStyle name="Comma 2" xfId="7"/>
    <cellStyle name="Comma 4" xfId="6"/>
    <cellStyle name="Currency" xfId="8" builtinId="4"/>
    <cellStyle name="Normal" xfId="0" builtinId="0"/>
    <cellStyle name="Normal 2" xfId="4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2017%20Rev/FY17%20Rev%20(Sep24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New%20Budget%20nov%2016/VPAS/CONSOLIDATED%20VPA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New%20Budget%20nov%2016/VPEMSS/VPEMSS%20CONSOLIDATED%20BUDGET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2017%20Rev/FY17%20Rev%20(Sep2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Budget%20Nov12\VP%20Exp%20ConsolidatedNov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New%20Budget%20nov%2016/Yap/CONSOLIDATED%20YA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New%20Budget%20nov%2016/OP/CONSOLIDATED%20OP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New%20Budget%20nov%2016/POHNPEI/CONSOLIDATED%20POHNP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New%20Budget%20nov%2016/Chuuk/CONSOLIDATED%20Chuuk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New%20Budget%20nov%2016/Kosrae/CONSOLIDATED%20KOSRA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New%20Budget%20nov%2016/VPIEQA/CONSOLIDATED%20VPIEQ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/Budget/2017%20Budget/New%20Budget%20nov%2016/VPIA/VPIA%20CONSOLIDATED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acility Fee.1"/>
      <sheetName val="StudentHealthReg(4yrs)"/>
      <sheetName val="Proj Rev "/>
      <sheetName val="StudentHealthReg(3YRS)"/>
      <sheetName val="Proj Exp Cons"/>
    </sheetNames>
    <sheetDataSet>
      <sheetData sheetId="0"/>
      <sheetData sheetId="1"/>
      <sheetData sheetId="2"/>
      <sheetData sheetId="3">
        <row r="29">
          <cell r="H29">
            <v>12873169.444262501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5-2017"/>
      <sheetName val="administration"/>
      <sheetName val="student services"/>
    </sheetNames>
    <sheetDataSet>
      <sheetData sheetId="0"/>
      <sheetData sheetId="1"/>
      <sheetData sheetId="2"/>
      <sheetData sheetId="3">
        <row r="6">
          <cell r="D6">
            <v>93777.846091119776</v>
          </cell>
          <cell r="E6">
            <v>61626.905362685691</v>
          </cell>
          <cell r="F6">
            <v>136077.39320839624</v>
          </cell>
          <cell r="G6">
            <v>335187.57999999996</v>
          </cell>
        </row>
        <row r="7">
          <cell r="D7">
            <v>2220.2219055538881</v>
          </cell>
          <cell r="E7">
            <v>1139</v>
          </cell>
          <cell r="F7">
            <v>3305.0015219229954</v>
          </cell>
          <cell r="G7">
            <v>8881.3461538461852</v>
          </cell>
        </row>
        <row r="8">
          <cell r="E8">
            <v>22340</v>
          </cell>
          <cell r="F8">
            <v>16428</v>
          </cell>
          <cell r="G8">
            <v>10950</v>
          </cell>
        </row>
        <row r="9">
          <cell r="D9">
            <v>5621.55</v>
          </cell>
          <cell r="E9">
            <v>5694.5179022014263</v>
          </cell>
          <cell r="F9">
            <v>11345.056526542216</v>
          </cell>
          <cell r="G9">
            <v>25634.169461538451</v>
          </cell>
        </row>
        <row r="10">
          <cell r="D10">
            <v>4158</v>
          </cell>
          <cell r="E10">
            <v>2456.7399999999998</v>
          </cell>
          <cell r="F10">
            <v>5904</v>
          </cell>
          <cell r="G10">
            <v>18741.579999999994</v>
          </cell>
        </row>
        <row r="11">
          <cell r="D11">
            <v>1409</v>
          </cell>
          <cell r="E11">
            <v>1371.9071944464931</v>
          </cell>
          <cell r="F11">
            <v>3078.8133998711087</v>
          </cell>
          <cell r="G11">
            <v>5722.9050895999981</v>
          </cell>
        </row>
        <row r="12">
          <cell r="D12">
            <v>2741.02</v>
          </cell>
          <cell r="E12">
            <v>2553.1771608805702</v>
          </cell>
          <cell r="F12">
            <v>4674.3118419095772</v>
          </cell>
          <cell r="G12">
            <v>10704.988938461542</v>
          </cell>
        </row>
        <row r="13">
          <cell r="E13">
            <v>7200</v>
          </cell>
          <cell r="F13">
            <v>21600</v>
          </cell>
        </row>
        <row r="16">
          <cell r="F16">
            <v>10000</v>
          </cell>
        </row>
        <row r="17">
          <cell r="G17">
            <v>7000</v>
          </cell>
        </row>
        <row r="20">
          <cell r="E20">
            <v>6000</v>
          </cell>
          <cell r="F20">
            <v>131576</v>
          </cell>
        </row>
        <row r="21">
          <cell r="G21">
            <v>76000</v>
          </cell>
        </row>
        <row r="24">
          <cell r="D24">
            <v>4000</v>
          </cell>
          <cell r="E24">
            <v>10000</v>
          </cell>
          <cell r="F24">
            <v>12000</v>
          </cell>
          <cell r="G24">
            <v>54000</v>
          </cell>
        </row>
        <row r="25">
          <cell r="F25">
            <v>5000</v>
          </cell>
        </row>
        <row r="27">
          <cell r="G27">
            <v>480000</v>
          </cell>
        </row>
        <row r="28">
          <cell r="G28">
            <v>60000</v>
          </cell>
        </row>
        <row r="29">
          <cell r="D29">
            <v>2000</v>
          </cell>
          <cell r="F29">
            <v>1500</v>
          </cell>
        </row>
        <row r="30">
          <cell r="E30">
            <v>10000</v>
          </cell>
        </row>
        <row r="32">
          <cell r="D32">
            <v>34000</v>
          </cell>
        </row>
        <row r="33">
          <cell r="F33">
            <v>3800</v>
          </cell>
        </row>
        <row r="34">
          <cell r="E34">
            <v>25000</v>
          </cell>
          <cell r="G34">
            <v>0</v>
          </cell>
        </row>
        <row r="37">
          <cell r="D37">
            <v>11350</v>
          </cell>
        </row>
        <row r="41">
          <cell r="G41">
            <v>46000</v>
          </cell>
        </row>
      </sheetData>
      <sheetData sheetId="4">
        <row r="8">
          <cell r="AB8">
            <v>692412.85500000021</v>
          </cell>
          <cell r="AC8">
            <v>735214.90000000014</v>
          </cell>
        </row>
        <row r="11">
          <cell r="AB11">
            <v>46469.424937500007</v>
          </cell>
          <cell r="AC11">
            <v>40738.850000000006</v>
          </cell>
        </row>
        <row r="12">
          <cell r="AB12">
            <v>21576.959049999998</v>
          </cell>
          <cell r="AC12">
            <v>17689.07</v>
          </cell>
        </row>
        <row r="13">
          <cell r="AB13">
            <v>7633.0578050999993</v>
          </cell>
          <cell r="AC13">
            <v>7115.7000000000007</v>
          </cell>
        </row>
        <row r="14">
          <cell r="AB14">
            <v>15630.91425</v>
          </cell>
          <cell r="AC14">
            <v>11016.52</v>
          </cell>
        </row>
        <row r="15">
          <cell r="AB15">
            <v>28800</v>
          </cell>
          <cell r="AC15">
            <v>21291</v>
          </cell>
        </row>
        <row r="18">
          <cell r="AB18">
            <v>10000</v>
          </cell>
          <cell r="AC18">
            <v>24494.02</v>
          </cell>
        </row>
        <row r="19">
          <cell r="AC19">
            <v>9965.85</v>
          </cell>
        </row>
        <row r="22">
          <cell r="AB22">
            <v>96000</v>
          </cell>
          <cell r="AC22">
            <v>71403.28</v>
          </cell>
        </row>
        <row r="23">
          <cell r="AB23">
            <v>52000</v>
          </cell>
          <cell r="AC23">
            <v>138273.12</v>
          </cell>
        </row>
        <row r="26">
          <cell r="AB26">
            <v>69500</v>
          </cell>
          <cell r="AC26">
            <v>134748.85</v>
          </cell>
        </row>
        <row r="27">
          <cell r="AB27">
            <v>3600</v>
          </cell>
          <cell r="AC27">
            <v>4201.95</v>
          </cell>
        </row>
        <row r="28">
          <cell r="AB28">
            <v>60000</v>
          </cell>
          <cell r="AC28">
            <v>99249.06</v>
          </cell>
        </row>
        <row r="29">
          <cell r="AB29">
            <v>774106</v>
          </cell>
          <cell r="AC29">
            <v>441240.94</v>
          </cell>
        </row>
        <row r="30">
          <cell r="AB30">
            <v>42000</v>
          </cell>
          <cell r="AC30">
            <v>61518.720000000001</v>
          </cell>
        </row>
        <row r="31">
          <cell r="AB31">
            <v>4000</v>
          </cell>
          <cell r="AC31">
            <v>2260.64</v>
          </cell>
        </row>
        <row r="32">
          <cell r="AB32">
            <v>2000</v>
          </cell>
          <cell r="AC32">
            <v>2000</v>
          </cell>
        </row>
        <row r="34">
          <cell r="AB34">
            <v>10000</v>
          </cell>
          <cell r="AC34">
            <v>16293.12</v>
          </cell>
        </row>
        <row r="35">
          <cell r="AB35">
            <v>2000</v>
          </cell>
          <cell r="AC35">
            <v>1150</v>
          </cell>
        </row>
        <row r="36">
          <cell r="AB36">
            <v>30000</v>
          </cell>
          <cell r="AC36">
            <v>27669.15</v>
          </cell>
        </row>
        <row r="37">
          <cell r="AB37">
            <v>60259</v>
          </cell>
          <cell r="AC37">
            <v>196774.2</v>
          </cell>
        </row>
        <row r="38">
          <cell r="AC38">
            <v>2509</v>
          </cell>
        </row>
        <row r="39">
          <cell r="AB39">
            <v>1350</v>
          </cell>
          <cell r="AC39">
            <v>1450.87</v>
          </cell>
        </row>
        <row r="43">
          <cell r="AC43">
            <v>61507.7</v>
          </cell>
        </row>
        <row r="44">
          <cell r="AC44">
            <v>10805.76</v>
          </cell>
        </row>
      </sheetData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ieqa"/>
      <sheetName val="administration"/>
      <sheetName val="2017"/>
      <sheetName val="2015-2017"/>
    </sheetNames>
    <sheetDataSet>
      <sheetData sheetId="0"/>
      <sheetData sheetId="1"/>
      <sheetData sheetId="2"/>
      <sheetData sheetId="3"/>
      <sheetData sheetId="4"/>
      <sheetData sheetId="5">
        <row r="6">
          <cell r="D6">
            <v>59117</v>
          </cell>
          <cell r="E6">
            <v>85051.197558935077</v>
          </cell>
          <cell r="F6">
            <v>115617</v>
          </cell>
          <cell r="G6">
            <v>57422.447960306265</v>
          </cell>
          <cell r="H6">
            <v>48954</v>
          </cell>
          <cell r="I6">
            <v>21635</v>
          </cell>
          <cell r="K6">
            <v>66577</v>
          </cell>
        </row>
        <row r="7">
          <cell r="D7">
            <v>2635</v>
          </cell>
          <cell r="E7">
            <v>1905.5099455983873</v>
          </cell>
          <cell r="F7">
            <v>1189.3461538461561</v>
          </cell>
          <cell r="G7">
            <v>286.01392706519982</v>
          </cell>
          <cell r="H7">
            <v>865.84615384615608</v>
          </cell>
          <cell r="J7">
            <v>1539</v>
          </cell>
          <cell r="K7">
            <v>1951.1538461538439</v>
          </cell>
        </row>
        <row r="8">
          <cell r="J8">
            <v>30168</v>
          </cell>
        </row>
        <row r="9">
          <cell r="D9">
            <v>3246.3</v>
          </cell>
          <cell r="E9">
            <v>6243.7280628400104</v>
          </cell>
          <cell r="F9">
            <v>8482.4509615384613</v>
          </cell>
          <cell r="G9">
            <v>4328.1346415528606</v>
          </cell>
          <cell r="H9">
            <v>3736.4884615384613</v>
          </cell>
          <cell r="I9">
            <v>1622.625</v>
          </cell>
          <cell r="J9">
            <v>2100</v>
          </cell>
          <cell r="K9">
            <v>5139.6115384615377</v>
          </cell>
        </row>
        <row r="10">
          <cell r="D10">
            <v>1092</v>
          </cell>
          <cell r="E10">
            <v>2496</v>
          </cell>
          <cell r="F10">
            <v>3531</v>
          </cell>
          <cell r="G10">
            <v>2267.98</v>
          </cell>
          <cell r="H10">
            <v>2010.06</v>
          </cell>
          <cell r="I10">
            <v>1114.8800000000001</v>
          </cell>
          <cell r="J10">
            <v>226.72000000000003</v>
          </cell>
          <cell r="K10">
            <v>3094</v>
          </cell>
        </row>
        <row r="11">
          <cell r="D11">
            <v>1220.2195200000001</v>
          </cell>
          <cell r="E11">
            <v>1668.8645402895816</v>
          </cell>
          <cell r="F11">
            <v>2248.8134000000005</v>
          </cell>
          <cell r="G11">
            <v>1140.3192068944602</v>
          </cell>
          <cell r="H11">
            <v>617.88145999999995</v>
          </cell>
          <cell r="I11">
            <v>427.50760000000008</v>
          </cell>
          <cell r="J11">
            <v>511.11683999999997</v>
          </cell>
          <cell r="K11">
            <v>1176.2763199999999</v>
          </cell>
        </row>
        <row r="12">
          <cell r="D12">
            <v>1852.56</v>
          </cell>
          <cell r="E12">
            <v>2533.7012251360038</v>
          </cell>
          <cell r="F12">
            <v>3414.1903846153846</v>
          </cell>
          <cell r="G12">
            <v>1731.2538566211442</v>
          </cell>
          <cell r="H12">
            <v>1149.9034615384614</v>
          </cell>
          <cell r="I12">
            <v>649.04999999999995</v>
          </cell>
          <cell r="J12">
            <v>951.20999999999992</v>
          </cell>
          <cell r="K12">
            <v>1792.6384615384616</v>
          </cell>
        </row>
        <row r="13">
          <cell r="D13">
            <v>7200</v>
          </cell>
          <cell r="E13">
            <v>7200</v>
          </cell>
          <cell r="F13">
            <v>7200</v>
          </cell>
          <cell r="I13">
            <v>7200</v>
          </cell>
          <cell r="J13">
            <v>7200</v>
          </cell>
          <cell r="K13">
            <v>7200</v>
          </cell>
        </row>
        <row r="14">
          <cell r="G14">
            <v>60000</v>
          </cell>
        </row>
        <row r="17">
          <cell r="D17">
            <v>12000</v>
          </cell>
          <cell r="F17">
            <v>0</v>
          </cell>
          <cell r="I17">
            <v>0</v>
          </cell>
        </row>
        <row r="18">
          <cell r="F18">
            <v>0</v>
          </cell>
        </row>
        <row r="21">
          <cell r="D21">
            <v>25000</v>
          </cell>
          <cell r="J21">
            <v>0</v>
          </cell>
          <cell r="K21">
            <v>29000</v>
          </cell>
        </row>
        <row r="24">
          <cell r="D24">
            <v>3500</v>
          </cell>
          <cell r="E24">
            <v>10000</v>
          </cell>
          <cell r="F24">
            <v>4000</v>
          </cell>
          <cell r="G24">
            <v>1500</v>
          </cell>
          <cell r="H24">
            <v>12500</v>
          </cell>
          <cell r="I24">
            <v>500</v>
          </cell>
          <cell r="J24">
            <v>1000</v>
          </cell>
          <cell r="K24">
            <v>25500</v>
          </cell>
        </row>
        <row r="25">
          <cell r="D25">
            <v>83628</v>
          </cell>
        </row>
        <row r="26">
          <cell r="D26">
            <v>3000</v>
          </cell>
          <cell r="F26">
            <v>2500</v>
          </cell>
          <cell r="G26">
            <v>0</v>
          </cell>
          <cell r="J26">
            <v>1000</v>
          </cell>
        </row>
        <row r="27">
          <cell r="G27">
            <v>17000</v>
          </cell>
        </row>
        <row r="28">
          <cell r="E28">
            <v>1000</v>
          </cell>
          <cell r="F28">
            <v>1500</v>
          </cell>
          <cell r="I28">
            <v>500</v>
          </cell>
        </row>
        <row r="29">
          <cell r="K29">
            <v>3000</v>
          </cell>
        </row>
        <row r="30">
          <cell r="E30">
            <v>15000</v>
          </cell>
          <cell r="I30">
            <v>0</v>
          </cell>
        </row>
        <row r="32">
          <cell r="E32">
            <v>1000</v>
          </cell>
          <cell r="F32">
            <v>3000</v>
          </cell>
          <cell r="G32">
            <v>1000</v>
          </cell>
          <cell r="I32">
            <v>225</v>
          </cell>
        </row>
        <row r="33">
          <cell r="D33">
            <v>111504</v>
          </cell>
        </row>
        <row r="34">
          <cell r="D34">
            <v>15000</v>
          </cell>
        </row>
        <row r="36">
          <cell r="D36">
            <v>7000</v>
          </cell>
        </row>
        <row r="37">
          <cell r="D37">
            <v>1000</v>
          </cell>
          <cell r="G37">
            <v>2000</v>
          </cell>
        </row>
        <row r="40">
          <cell r="F40">
            <v>13000</v>
          </cell>
          <cell r="K40">
            <v>3000</v>
          </cell>
        </row>
        <row r="41">
          <cell r="G41">
            <v>3000</v>
          </cell>
          <cell r="K41">
            <v>5000</v>
          </cell>
        </row>
      </sheetData>
      <sheetData sheetId="6">
        <row r="8">
          <cell r="AZ8">
            <v>450724.45</v>
          </cell>
          <cell r="BA8">
            <v>369470.36</v>
          </cell>
        </row>
        <row r="9">
          <cell r="AZ9">
            <v>24058.443974999958</v>
          </cell>
        </row>
        <row r="11">
          <cell r="AZ11">
            <v>34488.478020000002</v>
          </cell>
          <cell r="BA11">
            <v>31247.61</v>
          </cell>
        </row>
        <row r="12">
          <cell r="AZ12">
            <v>15394.651812700002</v>
          </cell>
          <cell r="BA12">
            <v>14687.59</v>
          </cell>
        </row>
        <row r="13">
          <cell r="AZ13">
            <v>6076.017665718</v>
          </cell>
          <cell r="BA13">
            <v>4963.71</v>
          </cell>
        </row>
        <row r="14">
          <cell r="AZ14">
            <v>13983.98681925</v>
          </cell>
          <cell r="BA14">
            <v>7214.98</v>
          </cell>
        </row>
        <row r="15">
          <cell r="AZ15">
            <v>28800</v>
          </cell>
          <cell r="BA15">
            <v>7200</v>
          </cell>
        </row>
        <row r="16">
          <cell r="AZ16">
            <v>55000</v>
          </cell>
          <cell r="BA16">
            <v>49275.31</v>
          </cell>
        </row>
        <row r="19">
          <cell r="BA19">
            <v>47521.880000000005</v>
          </cell>
        </row>
        <row r="20">
          <cell r="AZ20">
            <v>11316</v>
          </cell>
          <cell r="BA20">
            <v>13443.49</v>
          </cell>
        </row>
        <row r="24">
          <cell r="AZ24">
            <v>46000</v>
          </cell>
          <cell r="BA24">
            <v>63409.179999999993</v>
          </cell>
        </row>
        <row r="27">
          <cell r="AZ27">
            <v>43000</v>
          </cell>
          <cell r="BA27">
            <v>73591.88</v>
          </cell>
        </row>
        <row r="29">
          <cell r="AZ29">
            <v>11300</v>
          </cell>
          <cell r="BA29">
            <v>13896.25</v>
          </cell>
        </row>
        <row r="30">
          <cell r="AZ30">
            <v>3000</v>
          </cell>
          <cell r="BA30">
            <v>2998.05</v>
          </cell>
        </row>
        <row r="31">
          <cell r="AZ31">
            <v>2500</v>
          </cell>
          <cell r="BA31">
            <v>1996.85</v>
          </cell>
        </row>
        <row r="33">
          <cell r="AZ33">
            <v>8000</v>
          </cell>
          <cell r="BA33">
            <v>25195.71</v>
          </cell>
        </row>
        <row r="34">
          <cell r="BA34">
            <v>98</v>
          </cell>
        </row>
        <row r="35">
          <cell r="AZ35">
            <v>2375</v>
          </cell>
          <cell r="BA35">
            <v>1500</v>
          </cell>
        </row>
        <row r="36">
          <cell r="AZ36">
            <v>25000</v>
          </cell>
          <cell r="BA36">
            <v>25126.74</v>
          </cell>
        </row>
        <row r="37">
          <cell r="AZ37">
            <v>15000</v>
          </cell>
        </row>
        <row r="38">
          <cell r="AZ38">
            <v>71000</v>
          </cell>
          <cell r="BA38">
            <v>78117.77</v>
          </cell>
        </row>
        <row r="40">
          <cell r="AZ40">
            <v>2400</v>
          </cell>
          <cell r="BA40">
            <v>1769.8600000000001</v>
          </cell>
        </row>
        <row r="44">
          <cell r="BA44">
            <v>2294.1400000000003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 Rev"/>
      <sheetName val="Variables"/>
      <sheetName val="Facility Fee.1"/>
      <sheetName val="Tuition (5years)"/>
      <sheetName val="Tuition (4years)"/>
      <sheetName val="StudentHealthReg(4yrs)"/>
      <sheetName val="Tuition(3yrs)"/>
      <sheetName val="Facility Fee"/>
      <sheetName val="StudentHealthReg"/>
      <sheetName val="Proj Rev (2)"/>
      <sheetName val="Proj Rev (3)"/>
      <sheetName val="Proj Rev (4)"/>
      <sheetName val="StudentHealthReg(3YRS)"/>
      <sheetName val="Proj Exp C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3">
          <cell r="F33">
            <v>1605</v>
          </cell>
          <cell r="O33">
            <v>1375</v>
          </cell>
          <cell r="W33">
            <v>611</v>
          </cell>
        </row>
        <row r="34">
          <cell r="F34">
            <v>739</v>
          </cell>
          <cell r="O34">
            <v>724</v>
          </cell>
          <cell r="W34">
            <v>470</v>
          </cell>
        </row>
        <row r="37">
          <cell r="X37">
            <v>0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 (2015-2017)"/>
      <sheetName val="exp line dept(2016)"/>
      <sheetName val="exp line dept(2017)"/>
      <sheetName val="exp_line office"/>
      <sheetName val="Proj Rev "/>
    </sheetNames>
    <sheetDataSet>
      <sheetData sheetId="0"/>
      <sheetData sheetId="1"/>
      <sheetData sheetId="2"/>
      <sheetData sheetId="3"/>
      <sheetData sheetId="4">
        <row r="26">
          <cell r="J26">
            <v>1000000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5-2017"/>
      <sheetName val="administration"/>
      <sheetName val="student services"/>
    </sheetNames>
    <sheetDataSet>
      <sheetData sheetId="0"/>
      <sheetData sheetId="1"/>
      <sheetData sheetId="2"/>
      <sheetData sheetId="3">
        <row r="6">
          <cell r="H6">
            <v>398674</v>
          </cell>
        </row>
        <row r="7">
          <cell r="H7">
            <v>10855.846153846156</v>
          </cell>
        </row>
        <row r="8">
          <cell r="H8">
            <v>76286</v>
          </cell>
        </row>
        <row r="9">
          <cell r="H9">
            <v>12149</v>
          </cell>
        </row>
        <row r="10">
          <cell r="H10">
            <v>34174.748076923075</v>
          </cell>
        </row>
        <row r="11">
          <cell r="H11">
            <v>21938.110000000004</v>
          </cell>
        </row>
        <row r="12">
          <cell r="H12">
            <v>5506.1325799999995</v>
          </cell>
        </row>
        <row r="13">
          <cell r="H13">
            <v>13477.721538461537</v>
          </cell>
        </row>
        <row r="14">
          <cell r="H14">
            <v>43200</v>
          </cell>
        </row>
        <row r="22">
          <cell r="H22">
            <v>7200</v>
          </cell>
        </row>
        <row r="25">
          <cell r="H25">
            <v>14500</v>
          </cell>
        </row>
        <row r="27">
          <cell r="H27">
            <v>8000</v>
          </cell>
        </row>
        <row r="30">
          <cell r="H30">
            <v>75437</v>
          </cell>
        </row>
        <row r="31">
          <cell r="H31">
            <v>1900</v>
          </cell>
        </row>
        <row r="35">
          <cell r="H35">
            <v>0</v>
          </cell>
        </row>
        <row r="38">
          <cell r="H38">
            <v>9250</v>
          </cell>
        </row>
        <row r="41">
          <cell r="H41">
            <v>15000</v>
          </cell>
        </row>
        <row r="54">
          <cell r="H54">
            <v>765048.55834923068</v>
          </cell>
        </row>
      </sheetData>
      <sheetData sheetId="4">
        <row r="8">
          <cell r="V8">
            <v>428869.18999999994</v>
          </cell>
          <cell r="W8">
            <v>404496.34</v>
          </cell>
        </row>
        <row r="12">
          <cell r="V12">
            <v>29927.21</v>
          </cell>
          <cell r="W12">
            <v>25381.52</v>
          </cell>
        </row>
        <row r="13">
          <cell r="V13">
            <v>16882.32</v>
          </cell>
          <cell r="W13">
            <v>16081.990000000002</v>
          </cell>
        </row>
        <row r="14">
          <cell r="V14">
            <v>4494.92</v>
          </cell>
          <cell r="W14">
            <v>3528.29</v>
          </cell>
        </row>
        <row r="15">
          <cell r="V15">
            <v>11311.320000000002</v>
          </cell>
          <cell r="W15">
            <v>6779.93</v>
          </cell>
        </row>
        <row r="16">
          <cell r="V16">
            <v>28800</v>
          </cell>
          <cell r="W16">
            <v>42000</v>
          </cell>
        </row>
        <row r="19">
          <cell r="Z19">
            <v>4000</v>
          </cell>
        </row>
        <row r="24">
          <cell r="V24">
            <v>27300</v>
          </cell>
          <cell r="W24">
            <v>64162.31</v>
          </cell>
        </row>
        <row r="27">
          <cell r="V27">
            <v>17440</v>
          </cell>
          <cell r="W27">
            <v>18191.14</v>
          </cell>
        </row>
        <row r="29">
          <cell r="V29">
            <v>2485</v>
          </cell>
          <cell r="W29">
            <v>34.909999999999997</v>
          </cell>
        </row>
        <row r="30">
          <cell r="V30">
            <v>10000</v>
          </cell>
          <cell r="W30">
            <v>5411.46</v>
          </cell>
        </row>
        <row r="31">
          <cell r="W31">
            <v>55.15</v>
          </cell>
        </row>
        <row r="32">
          <cell r="V32">
            <v>85000</v>
          </cell>
          <cell r="W32">
            <v>75406.22</v>
          </cell>
        </row>
        <row r="33">
          <cell r="V33">
            <v>2500</v>
          </cell>
          <cell r="W33">
            <v>1689.55</v>
          </cell>
        </row>
        <row r="37">
          <cell r="V37">
            <v>3500</v>
          </cell>
          <cell r="W37">
            <v>1994.7</v>
          </cell>
        </row>
        <row r="39">
          <cell r="W39">
            <v>606.34</v>
          </cell>
        </row>
        <row r="40">
          <cell r="V40">
            <v>22228</v>
          </cell>
          <cell r="W40">
            <v>6656.5300000000007</v>
          </cell>
        </row>
      </sheetData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5-2017"/>
      <sheetName val="administration"/>
      <sheetName val="student services"/>
    </sheetNames>
    <sheetDataSet>
      <sheetData sheetId="0"/>
      <sheetData sheetId="1"/>
      <sheetData sheetId="2"/>
      <sheetData sheetId="3"/>
      <sheetData sheetId="4">
        <row r="8">
          <cell r="N8">
            <v>41388.656531219538</v>
          </cell>
          <cell r="AB8">
            <v>176825.47</v>
          </cell>
          <cell r="AC8">
            <v>168733.62</v>
          </cell>
        </row>
        <row r="9">
          <cell r="N9">
            <v>2111.2374432292054</v>
          </cell>
        </row>
        <row r="11">
          <cell r="N11">
            <v>2100</v>
          </cell>
          <cell r="AB11">
            <v>8045.81</v>
          </cell>
          <cell r="AC11">
            <v>7385.05</v>
          </cell>
        </row>
        <row r="12">
          <cell r="N12">
            <v>226.72000000000003</v>
          </cell>
          <cell r="AB12">
            <v>2130</v>
          </cell>
          <cell r="AC12">
            <v>2141.5500000000002</v>
          </cell>
        </row>
        <row r="13">
          <cell r="N13">
            <v>859.55790493510722</v>
          </cell>
          <cell r="AB13">
            <v>824.15</v>
          </cell>
          <cell r="AC13">
            <v>927.72</v>
          </cell>
        </row>
        <row r="14">
          <cell r="N14">
            <v>1304.9968192334622</v>
          </cell>
          <cell r="AB14">
            <v>2394.7600000000002</v>
          </cell>
          <cell r="AC14">
            <v>1588.08</v>
          </cell>
        </row>
        <row r="15">
          <cell r="N15">
            <v>7200</v>
          </cell>
          <cell r="AB15">
            <v>33200</v>
          </cell>
          <cell r="AC15">
            <v>25200</v>
          </cell>
        </row>
        <row r="18">
          <cell r="N18">
            <v>20000</v>
          </cell>
          <cell r="AB18">
            <v>28000</v>
          </cell>
          <cell r="AC18">
            <v>48044.54</v>
          </cell>
        </row>
        <row r="19">
          <cell r="AB19">
            <v>6000</v>
          </cell>
          <cell r="AC19">
            <v>4112.03</v>
          </cell>
        </row>
        <row r="22">
          <cell r="AB22">
            <v>30000</v>
          </cell>
          <cell r="AC22">
            <v>27443.7</v>
          </cell>
        </row>
        <row r="26">
          <cell r="N26">
            <v>9100</v>
          </cell>
          <cell r="AB26">
            <v>5000</v>
          </cell>
          <cell r="AC26">
            <v>11037.02</v>
          </cell>
        </row>
        <row r="27">
          <cell r="N27">
            <v>5000</v>
          </cell>
          <cell r="AB27">
            <v>1000</v>
          </cell>
          <cell r="AC27">
            <v>301</v>
          </cell>
        </row>
        <row r="30">
          <cell r="AB30">
            <v>20000</v>
          </cell>
          <cell r="AC30">
            <v>401.46</v>
          </cell>
        </row>
        <row r="34">
          <cell r="AB34">
            <v>30000</v>
          </cell>
          <cell r="AC34">
            <v>20150.88</v>
          </cell>
        </row>
        <row r="35">
          <cell r="N35">
            <v>1500</v>
          </cell>
          <cell r="AB35">
            <v>6665</v>
          </cell>
          <cell r="AC35">
            <v>6665</v>
          </cell>
        </row>
        <row r="37">
          <cell r="AB37">
            <v>30000</v>
          </cell>
          <cell r="AC37">
            <v>4443.8900000000003</v>
          </cell>
        </row>
        <row r="38">
          <cell r="AB38">
            <v>25000</v>
          </cell>
          <cell r="AC38">
            <v>20616.669999999998</v>
          </cell>
        </row>
        <row r="39">
          <cell r="AB39">
            <v>24000</v>
          </cell>
          <cell r="AC39">
            <v>23768.639999999999</v>
          </cell>
        </row>
      </sheetData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5-2017"/>
      <sheetName val="Instructional"/>
      <sheetName val="administration"/>
      <sheetName val="student services"/>
    </sheetNames>
    <sheetDataSet>
      <sheetData sheetId="0"/>
      <sheetData sheetId="1"/>
      <sheetData sheetId="2"/>
      <sheetData sheetId="3">
        <row r="6">
          <cell r="H6">
            <v>972991.26467399264</v>
          </cell>
        </row>
        <row r="7">
          <cell r="H7">
            <v>24836.084249084255</v>
          </cell>
        </row>
        <row r="8">
          <cell r="H8">
            <v>122401.12</v>
          </cell>
        </row>
        <row r="9">
          <cell r="H9">
            <v>0</v>
          </cell>
        </row>
        <row r="10">
          <cell r="H10">
            <v>65034.534207692304</v>
          </cell>
        </row>
        <row r="11">
          <cell r="H11">
            <v>33044.639999999999</v>
          </cell>
        </row>
        <row r="12">
          <cell r="H12">
            <v>1095.014996923077</v>
          </cell>
        </row>
        <row r="13">
          <cell r="H13">
            <v>10730.814230769232</v>
          </cell>
        </row>
        <row r="14">
          <cell r="H14">
            <v>115200</v>
          </cell>
        </row>
        <row r="17">
          <cell r="H17">
            <v>0</v>
          </cell>
        </row>
        <row r="18">
          <cell r="H18">
            <v>4500</v>
          </cell>
        </row>
        <row r="22">
          <cell r="H22">
            <v>10000</v>
          </cell>
        </row>
        <row r="25">
          <cell r="H25">
            <v>57000</v>
          </cell>
        </row>
        <row r="27">
          <cell r="H27">
            <v>16000</v>
          </cell>
        </row>
        <row r="28">
          <cell r="H28">
            <v>170000</v>
          </cell>
        </row>
        <row r="29">
          <cell r="H29">
            <v>15000</v>
          </cell>
        </row>
        <row r="30">
          <cell r="H30">
            <v>1000</v>
          </cell>
        </row>
        <row r="31">
          <cell r="H31">
            <v>3000</v>
          </cell>
        </row>
        <row r="33">
          <cell r="H33">
            <v>2500</v>
          </cell>
        </row>
        <row r="35">
          <cell r="H35">
            <v>0</v>
          </cell>
        </row>
        <row r="36">
          <cell r="H36">
            <v>45000</v>
          </cell>
        </row>
        <row r="39">
          <cell r="H39">
            <v>18500</v>
          </cell>
        </row>
        <row r="40">
          <cell r="H40">
            <v>16000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10000</v>
          </cell>
        </row>
      </sheetData>
      <sheetData sheetId="4">
        <row r="8">
          <cell r="V8">
            <v>1006758</v>
          </cell>
          <cell r="W8">
            <v>920253.07</v>
          </cell>
        </row>
        <row r="11">
          <cell r="V11">
            <v>4160</v>
          </cell>
          <cell r="W11">
            <v>25509.25</v>
          </cell>
        </row>
        <row r="12">
          <cell r="V12">
            <v>71876</v>
          </cell>
          <cell r="W12">
            <v>59913.729999999996</v>
          </cell>
        </row>
        <row r="13">
          <cell r="V13">
            <v>24222</v>
          </cell>
          <cell r="W13">
            <v>32753.129999999997</v>
          </cell>
        </row>
        <row r="14">
          <cell r="V14">
            <v>9657</v>
          </cell>
          <cell r="W14">
            <v>12144.74</v>
          </cell>
        </row>
        <row r="15">
          <cell r="V15">
            <v>18620</v>
          </cell>
          <cell r="W15">
            <v>14213.429999999998</v>
          </cell>
        </row>
        <row r="16">
          <cell r="V16">
            <v>100800</v>
          </cell>
          <cell r="W16">
            <v>107590</v>
          </cell>
        </row>
        <row r="24">
          <cell r="W24">
            <v>600</v>
          </cell>
        </row>
        <row r="27">
          <cell r="V27">
            <v>50963</v>
          </cell>
          <cell r="W27">
            <v>59817.71</v>
          </cell>
        </row>
        <row r="28">
          <cell r="V28">
            <v>350</v>
          </cell>
        </row>
        <row r="29">
          <cell r="V29">
            <v>13150</v>
          </cell>
          <cell r="W29">
            <v>3058.1</v>
          </cell>
        </row>
        <row r="30">
          <cell r="V30">
            <v>170000</v>
          </cell>
          <cell r="W30">
            <v>116468.71</v>
          </cell>
        </row>
        <row r="31">
          <cell r="V31">
            <v>13000</v>
          </cell>
          <cell r="W31">
            <v>13115.99</v>
          </cell>
        </row>
        <row r="32">
          <cell r="V32">
            <v>300</v>
          </cell>
          <cell r="W32">
            <v>184.59</v>
          </cell>
        </row>
        <row r="33">
          <cell r="V33">
            <v>1000</v>
          </cell>
          <cell r="W33">
            <v>366.75</v>
          </cell>
        </row>
        <row r="34">
          <cell r="V34">
            <v>200</v>
          </cell>
          <cell r="W34">
            <v>150</v>
          </cell>
        </row>
        <row r="35">
          <cell r="V35">
            <v>7000</v>
          </cell>
          <cell r="W35">
            <v>6743.11</v>
          </cell>
        </row>
        <row r="36">
          <cell r="V36">
            <v>950</v>
          </cell>
          <cell r="W36">
            <v>523.99</v>
          </cell>
        </row>
        <row r="37">
          <cell r="W37">
            <v>170.5</v>
          </cell>
        </row>
        <row r="38">
          <cell r="V38">
            <v>37000</v>
          </cell>
          <cell r="W38">
            <v>29801.84</v>
          </cell>
        </row>
        <row r="39">
          <cell r="V39">
            <v>2500</v>
          </cell>
          <cell r="W39">
            <v>2380.98</v>
          </cell>
        </row>
        <row r="40">
          <cell r="W40">
            <v>600</v>
          </cell>
        </row>
        <row r="41">
          <cell r="W41">
            <v>1000</v>
          </cell>
        </row>
        <row r="42">
          <cell r="V42">
            <v>12835</v>
          </cell>
          <cell r="W42">
            <v>14904.49</v>
          </cell>
        </row>
        <row r="47">
          <cell r="W47">
            <v>4500</v>
          </cell>
        </row>
      </sheetData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5-2017"/>
      <sheetName val="administration"/>
      <sheetName val="student services"/>
    </sheetNames>
    <sheetDataSet>
      <sheetData sheetId="0"/>
      <sheetData sheetId="1"/>
      <sheetData sheetId="2"/>
      <sheetData sheetId="3">
        <row r="6">
          <cell r="H6">
            <v>782836</v>
          </cell>
        </row>
        <row r="7">
          <cell r="H7">
            <v>9682.1153846153829</v>
          </cell>
        </row>
        <row r="8">
          <cell r="H8">
            <v>35023</v>
          </cell>
        </row>
        <row r="9">
          <cell r="H9">
            <v>0</v>
          </cell>
        </row>
        <row r="10">
          <cell r="H10">
            <v>60147.98365384616</v>
          </cell>
        </row>
        <row r="11">
          <cell r="H11">
            <v>36322</v>
          </cell>
        </row>
        <row r="12">
          <cell r="H12">
            <v>13340.305620000001</v>
          </cell>
        </row>
        <row r="13">
          <cell r="H13">
            <v>24884.689230769229</v>
          </cell>
        </row>
        <row r="14">
          <cell r="H14">
            <v>136800</v>
          </cell>
        </row>
        <row r="17">
          <cell r="H17">
            <v>3500</v>
          </cell>
        </row>
        <row r="18">
          <cell r="H18">
            <v>4500</v>
          </cell>
        </row>
        <row r="22">
          <cell r="H22">
            <v>10000</v>
          </cell>
        </row>
        <row r="25">
          <cell r="H25">
            <v>34500</v>
          </cell>
        </row>
        <row r="27">
          <cell r="H27">
            <v>15000</v>
          </cell>
        </row>
        <row r="28">
          <cell r="H28">
            <v>500</v>
          </cell>
        </row>
        <row r="29">
          <cell r="H29">
            <v>98660</v>
          </cell>
        </row>
        <row r="30">
          <cell r="H30">
            <v>19822</v>
          </cell>
        </row>
        <row r="31">
          <cell r="H31">
            <v>2500</v>
          </cell>
        </row>
        <row r="37">
          <cell r="H37">
            <v>38000</v>
          </cell>
        </row>
        <row r="40">
          <cell r="H40">
            <v>10000</v>
          </cell>
        </row>
        <row r="44">
          <cell r="H44">
            <v>2000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8600</v>
          </cell>
        </row>
        <row r="50">
          <cell r="H50">
            <v>2500</v>
          </cell>
        </row>
      </sheetData>
      <sheetData sheetId="4">
        <row r="8">
          <cell r="V8">
            <v>822571.25</v>
          </cell>
          <cell r="W8">
            <v>746797.67</v>
          </cell>
          <cell r="Y8">
            <v>828299</v>
          </cell>
        </row>
        <row r="11">
          <cell r="W11">
            <v>1020.24</v>
          </cell>
        </row>
        <row r="12">
          <cell r="V12">
            <v>57035.72</v>
          </cell>
          <cell r="W12">
            <v>44998.79</v>
          </cell>
          <cell r="Y12">
            <v>58118</v>
          </cell>
        </row>
        <row r="13">
          <cell r="V13">
            <v>22074</v>
          </cell>
          <cell r="W13">
            <v>20388.25</v>
          </cell>
          <cell r="Y13">
            <v>34982</v>
          </cell>
        </row>
        <row r="14">
          <cell r="V14">
            <v>9490.74</v>
          </cell>
          <cell r="W14">
            <v>9099.01</v>
          </cell>
          <cell r="Y14">
            <v>13352</v>
          </cell>
        </row>
        <row r="15">
          <cell r="V15">
            <v>13644.74</v>
          </cell>
          <cell r="W15">
            <v>12438.59</v>
          </cell>
          <cell r="Y15">
            <v>24848</v>
          </cell>
        </row>
        <row r="16">
          <cell r="V16">
            <v>129600</v>
          </cell>
          <cell r="W16">
            <v>106440</v>
          </cell>
          <cell r="Y16">
            <v>144000</v>
          </cell>
        </row>
        <row r="24">
          <cell r="V24">
            <v>7890</v>
          </cell>
          <cell r="W24">
            <v>9307.39</v>
          </cell>
        </row>
        <row r="27">
          <cell r="V27">
            <v>44450</v>
          </cell>
          <cell r="W27">
            <v>53241.239999999991</v>
          </cell>
          <cell r="Y27">
            <v>50000</v>
          </cell>
        </row>
        <row r="28">
          <cell r="V28">
            <v>2800</v>
          </cell>
          <cell r="W28">
            <v>1279.92</v>
          </cell>
          <cell r="Y28">
            <v>5000</v>
          </cell>
        </row>
        <row r="29">
          <cell r="V29">
            <v>5000</v>
          </cell>
          <cell r="W29">
            <v>7184</v>
          </cell>
          <cell r="Y29">
            <v>15000</v>
          </cell>
        </row>
        <row r="30">
          <cell r="V30">
            <v>500</v>
          </cell>
          <cell r="W30">
            <v>98</v>
          </cell>
        </row>
        <row r="31">
          <cell r="V31">
            <v>100000</v>
          </cell>
          <cell r="W31">
            <v>78004.7</v>
          </cell>
          <cell r="Y31">
            <v>96580</v>
          </cell>
        </row>
        <row r="32">
          <cell r="V32">
            <v>11000</v>
          </cell>
          <cell r="W32">
            <v>6231</v>
          </cell>
          <cell r="Y32">
            <v>22464</v>
          </cell>
        </row>
        <row r="33">
          <cell r="V33">
            <v>1000</v>
          </cell>
          <cell r="W33">
            <v>801.83</v>
          </cell>
          <cell r="Y33">
            <v>2000</v>
          </cell>
        </row>
        <row r="34">
          <cell r="V34">
            <v>2882</v>
          </cell>
          <cell r="W34">
            <v>2542.11</v>
          </cell>
        </row>
        <row r="35">
          <cell r="V35">
            <v>1500</v>
          </cell>
          <cell r="W35">
            <v>942.33</v>
          </cell>
        </row>
        <row r="36">
          <cell r="V36">
            <v>6673</v>
          </cell>
          <cell r="W36">
            <v>5204.95</v>
          </cell>
          <cell r="Y36">
            <v>14420</v>
          </cell>
        </row>
        <row r="37">
          <cell r="Y37">
            <v>600</v>
          </cell>
        </row>
        <row r="38">
          <cell r="W38">
            <v>950</v>
          </cell>
        </row>
        <row r="39">
          <cell r="V39">
            <v>38000</v>
          </cell>
          <cell r="W39">
            <v>24947.57</v>
          </cell>
          <cell r="Y39">
            <v>27000</v>
          </cell>
        </row>
        <row r="40">
          <cell r="W40">
            <v>936.95</v>
          </cell>
        </row>
        <row r="41">
          <cell r="V41">
            <v>95600</v>
          </cell>
          <cell r="W41">
            <v>96204</v>
          </cell>
          <cell r="Y41">
            <v>139341</v>
          </cell>
        </row>
        <row r="42">
          <cell r="Y42">
            <v>10000</v>
          </cell>
        </row>
        <row r="43">
          <cell r="V43">
            <v>250</v>
          </cell>
          <cell r="W43">
            <v>219</v>
          </cell>
          <cell r="Y43">
            <v>500</v>
          </cell>
        </row>
        <row r="45">
          <cell r="W45">
            <v>589</v>
          </cell>
        </row>
        <row r="46">
          <cell r="V46">
            <v>2000</v>
          </cell>
          <cell r="W46">
            <v>0</v>
          </cell>
        </row>
        <row r="49">
          <cell r="Y49">
            <v>5000</v>
          </cell>
        </row>
        <row r="51">
          <cell r="V51">
            <v>3627</v>
          </cell>
          <cell r="W51">
            <v>1992.39</v>
          </cell>
          <cell r="Y51">
            <v>2500</v>
          </cell>
        </row>
        <row r="52">
          <cell r="W52">
            <v>4374</v>
          </cell>
          <cell r="Y52">
            <v>5000</v>
          </cell>
        </row>
      </sheetData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5-2017"/>
      <sheetName val="administration"/>
      <sheetName val="student services"/>
    </sheetNames>
    <sheetDataSet>
      <sheetData sheetId="0"/>
      <sheetData sheetId="1"/>
      <sheetData sheetId="2"/>
      <sheetData sheetId="3">
        <row r="6">
          <cell r="H6">
            <v>541309.80000000005</v>
          </cell>
        </row>
        <row r="7">
          <cell r="H7">
            <v>13377.11538461539</v>
          </cell>
        </row>
        <row r="8">
          <cell r="H8">
            <v>22929</v>
          </cell>
        </row>
        <row r="9">
          <cell r="H9">
            <v>0</v>
          </cell>
        </row>
        <row r="10">
          <cell r="H10">
            <v>41989.095576923079</v>
          </cell>
        </row>
        <row r="11">
          <cell r="H11">
            <v>12300.599999999999</v>
          </cell>
        </row>
        <row r="12">
          <cell r="H12">
            <v>2467.7703164800005</v>
          </cell>
        </row>
        <row r="13">
          <cell r="H13">
            <v>7831.7600861538467</v>
          </cell>
        </row>
        <row r="14">
          <cell r="H14">
            <v>50400</v>
          </cell>
        </row>
        <row r="17">
          <cell r="H17">
            <v>4000</v>
          </cell>
        </row>
        <row r="18">
          <cell r="H18">
            <v>4500</v>
          </cell>
        </row>
        <row r="22">
          <cell r="H22">
            <v>10000</v>
          </cell>
        </row>
        <row r="25">
          <cell r="H25">
            <v>18000</v>
          </cell>
        </row>
        <row r="29">
          <cell r="H29">
            <v>500</v>
          </cell>
        </row>
        <row r="30">
          <cell r="H30">
            <v>50000</v>
          </cell>
        </row>
        <row r="31">
          <cell r="H31">
            <v>6000</v>
          </cell>
        </row>
        <row r="32">
          <cell r="H32">
            <v>2500</v>
          </cell>
        </row>
        <row r="38">
          <cell r="H38">
            <v>18000</v>
          </cell>
        </row>
        <row r="41">
          <cell r="H41">
            <v>12500</v>
          </cell>
        </row>
        <row r="44">
          <cell r="H44">
            <v>2000</v>
          </cell>
        </row>
        <row r="49">
          <cell r="H49">
            <v>5500</v>
          </cell>
        </row>
      </sheetData>
      <sheetData sheetId="4">
        <row r="8">
          <cell r="V8">
            <v>466292.45</v>
          </cell>
          <cell r="W8">
            <v>413146.87</v>
          </cell>
        </row>
        <row r="11">
          <cell r="W11">
            <v>839.47</v>
          </cell>
        </row>
        <row r="12">
          <cell r="V12">
            <v>32596.03</v>
          </cell>
          <cell r="W12">
            <v>28302.06</v>
          </cell>
        </row>
        <row r="13">
          <cell r="V13">
            <v>9360</v>
          </cell>
          <cell r="W13">
            <v>13566.27</v>
          </cell>
        </row>
        <row r="14">
          <cell r="V14">
            <v>4303.3</v>
          </cell>
          <cell r="W14">
            <v>5809.85</v>
          </cell>
        </row>
        <row r="15">
          <cell r="V15">
            <v>7614.5</v>
          </cell>
          <cell r="W15">
            <v>8452.18</v>
          </cell>
        </row>
        <row r="16">
          <cell r="V16">
            <v>36000</v>
          </cell>
          <cell r="W16">
            <v>33229</v>
          </cell>
        </row>
        <row r="19">
          <cell r="W19">
            <v>8178.36</v>
          </cell>
        </row>
        <row r="24">
          <cell r="W24">
            <v>35806.370000000003</v>
          </cell>
        </row>
        <row r="27">
          <cell r="V27">
            <v>13690</v>
          </cell>
          <cell r="W27">
            <v>21392.75</v>
          </cell>
        </row>
        <row r="28">
          <cell r="V28">
            <v>1700</v>
          </cell>
        </row>
        <row r="29">
          <cell r="V29">
            <v>2000</v>
          </cell>
          <cell r="W29">
            <v>1133.5999999999999</v>
          </cell>
        </row>
        <row r="30">
          <cell r="V30">
            <v>3500</v>
          </cell>
          <cell r="W30">
            <v>3358.9</v>
          </cell>
        </row>
        <row r="31">
          <cell r="V31">
            <v>50</v>
          </cell>
          <cell r="W31">
            <v>30</v>
          </cell>
        </row>
        <row r="32">
          <cell r="V32">
            <v>50000</v>
          </cell>
          <cell r="W32">
            <v>50156.91</v>
          </cell>
        </row>
        <row r="33">
          <cell r="V33">
            <v>7000</v>
          </cell>
          <cell r="W33">
            <v>4050.65</v>
          </cell>
        </row>
        <row r="34">
          <cell r="V34">
            <v>200</v>
          </cell>
          <cell r="W34">
            <v>1043.1300000000001</v>
          </cell>
        </row>
        <row r="35">
          <cell r="V35">
            <v>800</v>
          </cell>
          <cell r="W35">
            <v>785.06</v>
          </cell>
        </row>
        <row r="36">
          <cell r="W36">
            <v>707.87</v>
          </cell>
        </row>
        <row r="37">
          <cell r="V37">
            <v>2500</v>
          </cell>
          <cell r="W37">
            <v>3252.48</v>
          </cell>
        </row>
        <row r="38">
          <cell r="V38">
            <v>500</v>
          </cell>
        </row>
        <row r="39">
          <cell r="W39">
            <v>190.25</v>
          </cell>
        </row>
        <row r="40">
          <cell r="V40">
            <v>17428</v>
          </cell>
          <cell r="W40">
            <v>12720.47</v>
          </cell>
        </row>
        <row r="43">
          <cell r="W43">
            <v>5721.54</v>
          </cell>
        </row>
        <row r="46">
          <cell r="V46">
            <v>130</v>
          </cell>
          <cell r="W46">
            <v>100</v>
          </cell>
        </row>
      </sheetData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-IEQA"/>
      <sheetName val="2015-2017-IEQA "/>
      <sheetName val="administration"/>
      <sheetName val="student services"/>
    </sheetNames>
    <sheetDataSet>
      <sheetData sheetId="0"/>
      <sheetData sheetId="1"/>
      <sheetData sheetId="2"/>
      <sheetData sheetId="3">
        <row r="6">
          <cell r="D6">
            <v>47630</v>
          </cell>
          <cell r="E6">
            <v>64216.9649752728</v>
          </cell>
          <cell r="F6">
            <v>125023.14416633506</v>
          </cell>
        </row>
        <row r="7">
          <cell r="D7">
            <v>1620.6923076923122</v>
          </cell>
          <cell r="E7">
            <v>818.18078825169505</v>
          </cell>
          <cell r="F7">
            <v>3534.9026619539964</v>
          </cell>
        </row>
        <row r="8">
          <cell r="D8">
            <v>35297</v>
          </cell>
          <cell r="F8">
            <v>27595</v>
          </cell>
        </row>
        <row r="9">
          <cell r="D9">
            <v>4200</v>
          </cell>
          <cell r="E9">
            <v>4197.7032399566451</v>
          </cell>
          <cell r="F9">
            <v>10730.506078409669</v>
          </cell>
        </row>
        <row r="10">
          <cell r="D10">
            <v>752.96</v>
          </cell>
          <cell r="E10">
            <v>2771.6000000000004</v>
          </cell>
          <cell r="F10">
            <v>7287.7999999999984</v>
          </cell>
        </row>
        <row r="11">
          <cell r="D11">
            <v>1224.2634991049176</v>
          </cell>
          <cell r="E11">
            <v>1285.0944802872441</v>
          </cell>
          <cell r="F11">
            <v>1390.8018397861852</v>
          </cell>
        </row>
        <row r="12">
          <cell r="E12">
            <v>1951.0543729057347</v>
          </cell>
          <cell r="F12">
            <v>4684.591404848672</v>
          </cell>
        </row>
        <row r="13">
          <cell r="D13">
            <v>14400</v>
          </cell>
          <cell r="E13">
            <v>7200</v>
          </cell>
          <cell r="F13">
            <v>21600</v>
          </cell>
        </row>
        <row r="16">
          <cell r="D16">
            <v>18500</v>
          </cell>
          <cell r="E16">
            <v>5000</v>
          </cell>
          <cell r="F16">
            <v>5000</v>
          </cell>
        </row>
        <row r="17">
          <cell r="D17">
            <v>22000</v>
          </cell>
          <cell r="E17">
            <v>4000</v>
          </cell>
          <cell r="F17">
            <v>10000</v>
          </cell>
        </row>
        <row r="20">
          <cell r="E20">
            <v>24000</v>
          </cell>
          <cell r="F20">
            <v>10000</v>
          </cell>
        </row>
        <row r="23">
          <cell r="D23">
            <v>1000</v>
          </cell>
          <cell r="E23">
            <v>4000</v>
          </cell>
          <cell r="F23">
            <v>10000</v>
          </cell>
        </row>
        <row r="24">
          <cell r="D24">
            <v>1000</v>
          </cell>
          <cell r="F24">
            <v>1000</v>
          </cell>
        </row>
        <row r="25">
          <cell r="E25">
            <v>900</v>
          </cell>
        </row>
        <row r="26">
          <cell r="F26">
            <v>350000</v>
          </cell>
        </row>
        <row r="27">
          <cell r="D27">
            <v>100000</v>
          </cell>
        </row>
        <row r="28">
          <cell r="D28">
            <v>500</v>
          </cell>
          <cell r="E28">
            <v>850</v>
          </cell>
          <cell r="F28">
            <v>15580</v>
          </cell>
        </row>
        <row r="29">
          <cell r="F29">
            <v>18800</v>
          </cell>
        </row>
        <row r="32">
          <cell r="F32">
            <v>200000</v>
          </cell>
        </row>
      </sheetData>
      <sheetData sheetId="4">
        <row r="8">
          <cell r="V8">
            <v>207261.7659</v>
          </cell>
          <cell r="W8">
            <v>234305.3</v>
          </cell>
        </row>
        <row r="9">
          <cell r="V9">
            <v>14994.088295000016</v>
          </cell>
        </row>
        <row r="10">
          <cell r="V10">
            <v>26250</v>
          </cell>
        </row>
        <row r="11">
          <cell r="V11">
            <v>16332.299963999998</v>
          </cell>
          <cell r="W11">
            <v>14246.82</v>
          </cell>
        </row>
        <row r="12">
          <cell r="V12">
            <v>9635.0799999999981</v>
          </cell>
          <cell r="W12">
            <v>9938.77</v>
          </cell>
        </row>
        <row r="13">
          <cell r="V13">
            <v>2491.7994707605999</v>
          </cell>
          <cell r="W13">
            <v>2715.9300000000003</v>
          </cell>
        </row>
        <row r="14">
          <cell r="V14">
            <v>4348.7107355999997</v>
          </cell>
          <cell r="W14">
            <v>2739.17</v>
          </cell>
        </row>
        <row r="15">
          <cell r="V15">
            <v>36000</v>
          </cell>
          <cell r="W15">
            <v>37200</v>
          </cell>
        </row>
        <row r="18">
          <cell r="V18">
            <v>15000</v>
          </cell>
          <cell r="W18">
            <v>8668.9599999999991</v>
          </cell>
        </row>
        <row r="19">
          <cell r="W19">
            <v>11571.95</v>
          </cell>
        </row>
        <row r="23">
          <cell r="V23">
            <v>30000</v>
          </cell>
          <cell r="W23">
            <v>28706.809999999998</v>
          </cell>
        </row>
        <row r="26">
          <cell r="V26">
            <v>13500</v>
          </cell>
          <cell r="W26">
            <v>43848.07</v>
          </cell>
        </row>
        <row r="29">
          <cell r="V29">
            <v>25000</v>
          </cell>
          <cell r="W29">
            <v>36327</v>
          </cell>
        </row>
        <row r="30">
          <cell r="V30">
            <v>306960</v>
          </cell>
          <cell r="W30">
            <v>265551.38</v>
          </cell>
        </row>
        <row r="31">
          <cell r="V31">
            <v>1000</v>
          </cell>
        </row>
        <row r="32">
          <cell r="V32">
            <v>100000</v>
          </cell>
          <cell r="W32">
            <v>124971.12</v>
          </cell>
        </row>
        <row r="33">
          <cell r="V33">
            <v>780</v>
          </cell>
          <cell r="W33">
            <v>780</v>
          </cell>
        </row>
        <row r="35">
          <cell r="W35">
            <v>50.5</v>
          </cell>
        </row>
        <row r="39">
          <cell r="V39">
            <v>30000</v>
          </cell>
          <cell r="W39">
            <v>27516.54</v>
          </cell>
        </row>
      </sheetData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ieqa"/>
      <sheetName val="administration"/>
      <sheetName val="2017"/>
      <sheetName val="2015-2017"/>
    </sheetNames>
    <sheetDataSet>
      <sheetData sheetId="0"/>
      <sheetData sheetId="1"/>
      <sheetData sheetId="2"/>
      <sheetData sheetId="3"/>
      <sheetData sheetId="4"/>
      <sheetData sheetId="5">
        <row r="6">
          <cell r="D6">
            <v>108031</v>
          </cell>
          <cell r="E6">
            <v>155990</v>
          </cell>
          <cell r="F6">
            <v>201288</v>
          </cell>
          <cell r="G6">
            <v>183793</v>
          </cell>
          <cell r="H6">
            <v>447868.68800000002</v>
          </cell>
          <cell r="I6">
            <v>251561.56707604165</v>
          </cell>
          <cell r="J6">
            <v>121573.56826095356</v>
          </cell>
          <cell r="L6">
            <v>188684</v>
          </cell>
        </row>
        <row r="7">
          <cell r="D7">
            <v>4525</v>
          </cell>
          <cell r="E7">
            <v>5114.5769230769365</v>
          </cell>
          <cell r="F7">
            <v>1886.2656242749672</v>
          </cell>
          <cell r="G7">
            <v>5946.5</v>
          </cell>
          <cell r="H7">
            <v>7558.3119999999763</v>
          </cell>
          <cell r="I7">
            <v>5428.9576058418152</v>
          </cell>
          <cell r="J7">
            <v>2997.4012207325577</v>
          </cell>
          <cell r="L7">
            <v>467.33076923076624</v>
          </cell>
        </row>
        <row r="8">
          <cell r="D8">
            <v>20584</v>
          </cell>
          <cell r="E8">
            <v>17819</v>
          </cell>
          <cell r="F8">
            <v>18728</v>
          </cell>
          <cell r="G8">
            <v>18694</v>
          </cell>
          <cell r="H8">
            <v>19880</v>
          </cell>
          <cell r="I8">
            <v>30840.576923076922</v>
          </cell>
          <cell r="L8">
            <v>6565</v>
          </cell>
        </row>
        <row r="9">
          <cell r="D9">
            <v>52192.575000000004</v>
          </cell>
          <cell r="E9">
            <v>10627.690384615384</v>
          </cell>
          <cell r="F9">
            <v>15293.719921820624</v>
          </cell>
          <cell r="G9">
            <v>14364.975</v>
          </cell>
          <cell r="H9">
            <v>28943</v>
          </cell>
          <cell r="I9">
            <v>21374.289351141255</v>
          </cell>
          <cell r="J9">
            <v>9003.9</v>
          </cell>
          <cell r="L9">
            <v>14678.724807692308</v>
          </cell>
        </row>
        <row r="10">
          <cell r="D10">
            <v>3186.8</v>
          </cell>
          <cell r="E10">
            <v>5582.24</v>
          </cell>
          <cell r="F10">
            <v>4930.38</v>
          </cell>
          <cell r="G10">
            <v>2132</v>
          </cell>
          <cell r="H10">
            <v>11458</v>
          </cell>
          <cell r="I10">
            <v>4243.46</v>
          </cell>
          <cell r="J10">
            <v>1906.8400000000001</v>
          </cell>
          <cell r="L10">
            <v>9627</v>
          </cell>
        </row>
        <row r="11">
          <cell r="D11">
            <v>1282.37824</v>
          </cell>
          <cell r="E11">
            <v>2576.2915800000001</v>
          </cell>
          <cell r="F11">
            <v>3304.86</v>
          </cell>
          <cell r="G11">
            <v>3784.6920799999998</v>
          </cell>
          <cell r="H11">
            <v>3534</v>
          </cell>
          <cell r="I11">
            <v>3678.7224604769176</v>
          </cell>
          <cell r="J11">
            <v>2059.7491199999999</v>
          </cell>
          <cell r="L11">
            <v>3867.3546960000003</v>
          </cell>
        </row>
        <row r="12">
          <cell r="D12">
            <v>3994.2000000000003</v>
          </cell>
          <cell r="E12">
            <v>4794.5873076923071</v>
          </cell>
          <cell r="F12">
            <v>6657.0679687282491</v>
          </cell>
          <cell r="G12">
            <v>5745.99</v>
          </cell>
          <cell r="H12">
            <v>10096</v>
          </cell>
          <cell r="I12">
            <v>7709.7157404565023</v>
          </cell>
          <cell r="J12">
            <v>3833.2799999999997</v>
          </cell>
          <cell r="L12">
            <v>5871.4899230769233</v>
          </cell>
        </row>
        <row r="13">
          <cell r="D13">
            <v>14400</v>
          </cell>
          <cell r="E13">
            <v>21600</v>
          </cell>
          <cell r="F13">
            <v>14400</v>
          </cell>
          <cell r="G13">
            <v>43200</v>
          </cell>
          <cell r="H13">
            <v>64800</v>
          </cell>
          <cell r="I13">
            <v>57600</v>
          </cell>
          <cell r="J13">
            <v>21600</v>
          </cell>
          <cell r="L13">
            <v>7200</v>
          </cell>
        </row>
        <row r="14">
          <cell r="J14">
            <v>2000</v>
          </cell>
        </row>
        <row r="15">
          <cell r="D15">
            <v>645000</v>
          </cell>
        </row>
        <row r="18">
          <cell r="D18">
            <v>15000</v>
          </cell>
          <cell r="E18">
            <v>10000</v>
          </cell>
          <cell r="G18">
            <v>5000</v>
          </cell>
          <cell r="L18">
            <v>10000</v>
          </cell>
        </row>
        <row r="19">
          <cell r="D19">
            <v>45000</v>
          </cell>
          <cell r="F19">
            <v>15852</v>
          </cell>
          <cell r="J19">
            <v>5000</v>
          </cell>
        </row>
        <row r="22">
          <cell r="D22">
            <v>10000</v>
          </cell>
          <cell r="L22">
            <v>3000</v>
          </cell>
        </row>
        <row r="25">
          <cell r="D25">
            <v>6000</v>
          </cell>
          <cell r="E25">
            <v>5000</v>
          </cell>
          <cell r="F25">
            <v>10000</v>
          </cell>
          <cell r="G25">
            <v>8500</v>
          </cell>
          <cell r="H25">
            <v>30000</v>
          </cell>
          <cell r="I25">
            <v>7200</v>
          </cell>
          <cell r="J25">
            <v>8000</v>
          </cell>
          <cell r="L25">
            <v>5000</v>
          </cell>
        </row>
        <row r="26">
          <cell r="D26">
            <v>3000</v>
          </cell>
          <cell r="J26">
            <v>500</v>
          </cell>
        </row>
        <row r="27">
          <cell r="D27">
            <v>6000</v>
          </cell>
          <cell r="E27">
            <v>1500</v>
          </cell>
          <cell r="F27">
            <v>1500</v>
          </cell>
          <cell r="I27">
            <v>2500</v>
          </cell>
          <cell r="J27">
            <v>100</v>
          </cell>
          <cell r="L27">
            <v>45000</v>
          </cell>
        </row>
        <row r="28">
          <cell r="L28">
            <v>500</v>
          </cell>
        </row>
        <row r="29">
          <cell r="D29">
            <v>5000</v>
          </cell>
        </row>
        <row r="30">
          <cell r="J30">
            <v>0</v>
          </cell>
        </row>
        <row r="31">
          <cell r="D31">
            <v>17000</v>
          </cell>
        </row>
        <row r="32">
          <cell r="D32">
            <v>1000</v>
          </cell>
          <cell r="F32">
            <v>500</v>
          </cell>
          <cell r="G32">
            <v>1000</v>
          </cell>
        </row>
        <row r="33">
          <cell r="E33">
            <v>500</v>
          </cell>
          <cell r="J33">
            <v>750</v>
          </cell>
        </row>
        <row r="34">
          <cell r="L34">
            <v>500</v>
          </cell>
        </row>
        <row r="35">
          <cell r="D35">
            <v>1000</v>
          </cell>
          <cell r="E35">
            <v>500</v>
          </cell>
          <cell r="F35">
            <v>1500</v>
          </cell>
          <cell r="G35">
            <v>1000</v>
          </cell>
          <cell r="J35">
            <v>1000</v>
          </cell>
          <cell r="L35">
            <v>3000</v>
          </cell>
        </row>
        <row r="36">
          <cell r="D36">
            <v>1000</v>
          </cell>
        </row>
        <row r="37">
          <cell r="D37">
            <v>2000</v>
          </cell>
        </row>
        <row r="38">
          <cell r="J38">
            <v>750</v>
          </cell>
        </row>
        <row r="39">
          <cell r="D39">
            <v>15000</v>
          </cell>
        </row>
        <row r="40">
          <cell r="D40">
            <v>1000</v>
          </cell>
          <cell r="J40">
            <v>1500</v>
          </cell>
        </row>
        <row r="43">
          <cell r="D43">
            <v>1000</v>
          </cell>
          <cell r="E43">
            <v>2000</v>
          </cell>
          <cell r="G43">
            <v>5000</v>
          </cell>
          <cell r="H43">
            <v>5000</v>
          </cell>
          <cell r="I43">
            <v>3500</v>
          </cell>
          <cell r="J43">
            <v>5000</v>
          </cell>
        </row>
        <row r="44">
          <cell r="H44">
            <v>0</v>
          </cell>
        </row>
        <row r="45">
          <cell r="E45">
            <v>700</v>
          </cell>
        </row>
      </sheetData>
      <sheetData sheetId="6">
        <row r="8">
          <cell r="BF8">
            <v>1784960.0322749999</v>
          </cell>
          <cell r="BG8">
            <v>1505823.5799999998</v>
          </cell>
        </row>
        <row r="11">
          <cell r="BF11">
            <v>118253.941483125</v>
          </cell>
          <cell r="BG11">
            <v>119483.99</v>
          </cell>
        </row>
        <row r="12">
          <cell r="BF12">
            <v>49967.58</v>
          </cell>
          <cell r="BG12">
            <v>45959.899999999994</v>
          </cell>
        </row>
        <row r="13">
          <cell r="BF13">
            <v>17526.355448237999</v>
          </cell>
          <cell r="BG13">
            <v>16728.399999999998</v>
          </cell>
        </row>
        <row r="14">
          <cell r="BF14">
            <v>32118.09489</v>
          </cell>
          <cell r="BG14">
            <v>32102.939999999995</v>
          </cell>
        </row>
        <row r="15">
          <cell r="BF15">
            <v>259200</v>
          </cell>
          <cell r="BG15">
            <v>217480</v>
          </cell>
        </row>
        <row r="20">
          <cell r="BF20">
            <v>5000</v>
          </cell>
          <cell r="BG20">
            <v>21476.66</v>
          </cell>
        </row>
        <row r="21">
          <cell r="BF21">
            <v>34000</v>
          </cell>
          <cell r="BG21">
            <v>33577.800000000003</v>
          </cell>
        </row>
        <row r="25">
          <cell r="BF25">
            <v>340987.41</v>
          </cell>
          <cell r="BG25">
            <v>645161.65999999992</v>
          </cell>
        </row>
        <row r="28">
          <cell r="BF28">
            <v>45046</v>
          </cell>
          <cell r="BG28">
            <v>85392.72</v>
          </cell>
        </row>
        <row r="29">
          <cell r="BF29">
            <v>2050</v>
          </cell>
          <cell r="BG29">
            <v>936.4</v>
          </cell>
        </row>
        <row r="30">
          <cell r="BF30">
            <v>24151</v>
          </cell>
          <cell r="BG30">
            <v>28893.35</v>
          </cell>
        </row>
        <row r="31">
          <cell r="BF31">
            <v>3500</v>
          </cell>
          <cell r="BG31">
            <v>336</v>
          </cell>
        </row>
        <row r="32">
          <cell r="BF32">
            <v>5000</v>
          </cell>
          <cell r="BG32">
            <v>485.59</v>
          </cell>
        </row>
        <row r="38">
          <cell r="BF38">
            <v>3700</v>
          </cell>
          <cell r="BG38">
            <v>1991.95</v>
          </cell>
        </row>
        <row r="39">
          <cell r="BF39">
            <v>1000</v>
          </cell>
        </row>
        <row r="40">
          <cell r="BF40">
            <v>3500</v>
          </cell>
          <cell r="BG40">
            <v>3802.2200000000003</v>
          </cell>
        </row>
        <row r="42">
          <cell r="BF42">
            <v>15000</v>
          </cell>
          <cell r="BG42">
            <v>8282.33</v>
          </cell>
        </row>
        <row r="43">
          <cell r="BF43">
            <v>1197</v>
          </cell>
          <cell r="BG43">
            <v>998.45</v>
          </cell>
        </row>
        <row r="46">
          <cell r="BF46">
            <v>3000</v>
          </cell>
        </row>
        <row r="47">
          <cell r="BF47">
            <v>3505</v>
          </cell>
          <cell r="BG47">
            <v>9148.43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workbookViewId="0">
      <selection activeCell="F7" sqref="F7"/>
    </sheetView>
  </sheetViews>
  <sheetFormatPr defaultRowHeight="12.75" x14ac:dyDescent="0.2"/>
  <cols>
    <col min="6" max="6" width="12.85546875" style="121" bestFit="1" customWidth="1"/>
    <col min="7" max="7" width="15" bestFit="1" customWidth="1"/>
    <col min="8" max="8" width="10" bestFit="1" customWidth="1"/>
  </cols>
  <sheetData>
    <row r="1" spans="1:7" x14ac:dyDescent="0.2">
      <c r="A1" s="1" t="s">
        <v>0</v>
      </c>
    </row>
    <row r="2" spans="1:7" x14ac:dyDescent="0.2">
      <c r="A2" s="4" t="s">
        <v>157</v>
      </c>
    </row>
    <row r="4" spans="1:7" x14ac:dyDescent="0.2">
      <c r="A4" s="122" t="s">
        <v>158</v>
      </c>
      <c r="G4" s="123">
        <f>SUM(F5:F10)</f>
        <v>13524169.444262501</v>
      </c>
    </row>
    <row r="5" spans="1:7" x14ac:dyDescent="0.2">
      <c r="A5" s="41" t="s">
        <v>112</v>
      </c>
      <c r="F5" s="121">
        <f>+'Proj Rev '!H20</f>
        <v>7753531.9442625009</v>
      </c>
    </row>
    <row r="6" spans="1:7" x14ac:dyDescent="0.2">
      <c r="A6" s="41" t="s">
        <v>113</v>
      </c>
      <c r="F6" s="121">
        <f>+'Proj Rev '!H21</f>
        <v>278962</v>
      </c>
    </row>
    <row r="7" spans="1:7" x14ac:dyDescent="0.2">
      <c r="A7" s="41" t="s">
        <v>114</v>
      </c>
      <c r="F7" s="121">
        <f>+'Proj Rev '!H22</f>
        <v>820675.5</v>
      </c>
    </row>
    <row r="8" spans="1:7" x14ac:dyDescent="0.2">
      <c r="A8" s="41" t="s">
        <v>156</v>
      </c>
      <c r="F8" s="121">
        <f>+'Proj Rev '!H25</f>
        <v>96000</v>
      </c>
    </row>
    <row r="9" spans="1:7" x14ac:dyDescent="0.2">
      <c r="A9" s="41" t="s">
        <v>115</v>
      </c>
      <c r="F9" s="121">
        <f>+'Proj Rev '!H26</f>
        <v>1000000</v>
      </c>
    </row>
    <row r="10" spans="1:7" ht="15" x14ac:dyDescent="0.35">
      <c r="A10" s="41" t="s">
        <v>116</v>
      </c>
      <c r="F10" s="124">
        <f>+'exp line dept(2017)'!R9</f>
        <v>3575000</v>
      </c>
      <c r="G10" s="125"/>
    </row>
    <row r="11" spans="1:7" x14ac:dyDescent="0.2">
      <c r="A11" s="126"/>
    </row>
    <row r="12" spans="1:7" x14ac:dyDescent="0.2">
      <c r="A12" s="127" t="s">
        <v>159</v>
      </c>
    </row>
    <row r="13" spans="1:7" x14ac:dyDescent="0.2">
      <c r="A13" s="128" t="s">
        <v>160</v>
      </c>
      <c r="F13" s="121">
        <f>'exp line dept(2017)'!M18</f>
        <v>9037446.1655716747</v>
      </c>
    </row>
    <row r="14" spans="1:7" x14ac:dyDescent="0.2">
      <c r="A14" s="128" t="s">
        <v>22</v>
      </c>
      <c r="F14" s="121">
        <f>'exp line dept(2017)'!M22</f>
        <v>375013</v>
      </c>
    </row>
    <row r="15" spans="1:7" x14ac:dyDescent="0.2">
      <c r="A15" s="128" t="s">
        <v>161</v>
      </c>
      <c r="F15" s="121">
        <f>'exp line dept(2017)'!M27</f>
        <v>452931</v>
      </c>
    </row>
    <row r="16" spans="1:7" x14ac:dyDescent="0.2">
      <c r="A16" s="128" t="s">
        <v>162</v>
      </c>
      <c r="F16" s="121">
        <f>'exp line dept(2017)'!M56</f>
        <v>3339979.29</v>
      </c>
    </row>
    <row r="17" spans="1:10" ht="15" x14ac:dyDescent="0.35">
      <c r="A17" s="128" t="s">
        <v>163</v>
      </c>
      <c r="F17" s="124">
        <f>'exp line dept(2017)'!M62</f>
        <v>318800</v>
      </c>
      <c r="G17" s="129">
        <f>SUM(F13:F17)</f>
        <v>13524169.455571674</v>
      </c>
    </row>
    <row r="18" spans="1:10" ht="13.5" thickBot="1" x14ac:dyDescent="0.25">
      <c r="A18" s="128" t="s">
        <v>164</v>
      </c>
      <c r="G18" s="130">
        <f>+G4-G17</f>
        <v>-1.1309172958135605E-2</v>
      </c>
    </row>
    <row r="19" spans="1:10" ht="13.5" thickTop="1" x14ac:dyDescent="0.2">
      <c r="A19" s="128"/>
    </row>
    <row r="20" spans="1:10" x14ac:dyDescent="0.2">
      <c r="A20" s="128"/>
    </row>
    <row r="21" spans="1:10" x14ac:dyDescent="0.2">
      <c r="A21" s="128"/>
    </row>
    <row r="22" spans="1:10" x14ac:dyDescent="0.2">
      <c r="A22" s="128"/>
    </row>
    <row r="23" spans="1:10" x14ac:dyDescent="0.2">
      <c r="A23" s="128" t="s">
        <v>165</v>
      </c>
    </row>
    <row r="24" spans="1:10" ht="15" x14ac:dyDescent="0.35">
      <c r="A24" s="128"/>
      <c r="F24" s="131" t="s">
        <v>166</v>
      </c>
      <c r="G24" s="131" t="s">
        <v>167</v>
      </c>
      <c r="H24" s="132" t="s">
        <v>168</v>
      </c>
      <c r="I24" s="132" t="s">
        <v>169</v>
      </c>
      <c r="J24" s="132"/>
    </row>
    <row r="25" spans="1:10" x14ac:dyDescent="0.2">
      <c r="A25" s="128" t="s">
        <v>160</v>
      </c>
      <c r="F25" s="121">
        <f>F13</f>
        <v>9037446.1655716747</v>
      </c>
      <c r="G25" s="121">
        <f>+'exp line dept (2015-2017)'!CH18</f>
        <v>8454138</v>
      </c>
      <c r="H25" s="125">
        <f>+F25-G25</f>
        <v>583308.1655716747</v>
      </c>
      <c r="I25" s="133">
        <f>+H25/G25</f>
        <v>6.8996764137476199E-2</v>
      </c>
    </row>
    <row r="26" spans="1:10" x14ac:dyDescent="0.2">
      <c r="A26" s="128" t="s">
        <v>22</v>
      </c>
      <c r="F26" s="121">
        <f>F14</f>
        <v>375013</v>
      </c>
      <c r="G26" s="121">
        <f>+'exp line dept (2015-2017)'!CH22</f>
        <v>206426</v>
      </c>
      <c r="H26" s="125">
        <f t="shared" ref="H26:H30" si="0">+F26-G26</f>
        <v>168587</v>
      </c>
      <c r="I26" s="133">
        <f t="shared" ref="I26:I30" si="1">+H26/G26</f>
        <v>0.81669460242411329</v>
      </c>
    </row>
    <row r="27" spans="1:10" x14ac:dyDescent="0.2">
      <c r="A27" s="128" t="s">
        <v>161</v>
      </c>
      <c r="F27" s="121">
        <f>F15</f>
        <v>452931</v>
      </c>
      <c r="G27" s="121">
        <f>+'exp line dept (2015-2017)'!CH27</f>
        <v>454768</v>
      </c>
      <c r="H27" s="125">
        <f t="shared" si="0"/>
        <v>-1837</v>
      </c>
      <c r="I27" s="133">
        <f t="shared" si="1"/>
        <v>-4.0394222988424863E-3</v>
      </c>
    </row>
    <row r="28" spans="1:10" x14ac:dyDescent="0.2">
      <c r="A28" s="128" t="s">
        <v>162</v>
      </c>
      <c r="F28" s="121">
        <f>F16</f>
        <v>3339979.29</v>
      </c>
      <c r="G28" s="121">
        <f>+'exp line dept (2015-2017)'!CH57</f>
        <v>3113554</v>
      </c>
      <c r="H28" s="125">
        <f t="shared" si="0"/>
        <v>226425.29000000004</v>
      </c>
      <c r="I28" s="133">
        <f t="shared" si="1"/>
        <v>7.2722454789606997E-2</v>
      </c>
    </row>
    <row r="29" spans="1:10" ht="15" x14ac:dyDescent="0.35">
      <c r="A29" s="128" t="s">
        <v>163</v>
      </c>
      <c r="F29" s="124">
        <f>F17</f>
        <v>318800</v>
      </c>
      <c r="G29" s="134">
        <f>+'exp line dept (2015-2017)'!CH63</f>
        <v>193200</v>
      </c>
      <c r="H29" s="135">
        <f t="shared" si="0"/>
        <v>125600</v>
      </c>
      <c r="I29" s="133">
        <f t="shared" si="1"/>
        <v>0.65010351966873703</v>
      </c>
    </row>
    <row r="30" spans="1:10" ht="15" x14ac:dyDescent="0.35">
      <c r="A30" s="128" t="s">
        <v>79</v>
      </c>
      <c r="F30" s="124">
        <f>SUM(F25:F29)</f>
        <v>13524169.455571674</v>
      </c>
      <c r="G30" s="124">
        <f>SUM(G25:G29)</f>
        <v>12422086</v>
      </c>
      <c r="H30" s="135">
        <f t="shared" si="0"/>
        <v>1102083.4555716738</v>
      </c>
      <c r="I30" s="133">
        <f t="shared" si="1"/>
        <v>8.8719676837825293E-2</v>
      </c>
    </row>
    <row r="31" spans="1:10" x14ac:dyDescent="0.2">
      <c r="A31" s="128"/>
    </row>
    <row r="32" spans="1:10" x14ac:dyDescent="0.2">
      <c r="A32" s="128"/>
    </row>
    <row r="33" spans="1:1" x14ac:dyDescent="0.2">
      <c r="A33" s="128"/>
    </row>
    <row r="34" spans="1:1" x14ac:dyDescent="0.2">
      <c r="A34" s="128"/>
    </row>
    <row r="35" spans="1:1" x14ac:dyDescent="0.2">
      <c r="A35" s="128"/>
    </row>
    <row r="36" spans="1:1" x14ac:dyDescent="0.2">
      <c r="A36" s="128"/>
    </row>
    <row r="37" spans="1:1" x14ac:dyDescent="0.2">
      <c r="A37" s="136"/>
    </row>
    <row r="38" spans="1:1" x14ac:dyDescent="0.2">
      <c r="A38" s="128"/>
    </row>
    <row r="39" spans="1:1" x14ac:dyDescent="0.2">
      <c r="A39" s="128"/>
    </row>
    <row r="40" spans="1:1" x14ac:dyDescent="0.2">
      <c r="A40" s="128"/>
    </row>
    <row r="41" spans="1:1" x14ac:dyDescent="0.2">
      <c r="A41" s="128"/>
    </row>
    <row r="42" spans="1:1" x14ac:dyDescent="0.2">
      <c r="A42" s="128"/>
    </row>
    <row r="43" spans="1:1" x14ac:dyDescent="0.2">
      <c r="A43" s="128"/>
    </row>
    <row r="44" spans="1:1" x14ac:dyDescent="0.2">
      <c r="A44" s="128"/>
    </row>
    <row r="45" spans="1:1" x14ac:dyDescent="0.2">
      <c r="A45" s="128"/>
    </row>
    <row r="46" spans="1:1" x14ac:dyDescent="0.2">
      <c r="A46" s="128"/>
    </row>
    <row r="47" spans="1:1" x14ac:dyDescent="0.2">
      <c r="A47" s="128"/>
    </row>
    <row r="48" spans="1:1" x14ac:dyDescent="0.2">
      <c r="A48" s="128"/>
    </row>
    <row r="49" spans="1:1" x14ac:dyDescent="0.2">
      <c r="A49" s="128"/>
    </row>
    <row r="50" spans="1:1" x14ac:dyDescent="0.2">
      <c r="A50" s="128"/>
    </row>
    <row r="51" spans="1:1" x14ac:dyDescent="0.2">
      <c r="A51" s="128"/>
    </row>
    <row r="52" spans="1:1" x14ac:dyDescent="0.2">
      <c r="A52" s="128"/>
    </row>
    <row r="53" spans="1:1" x14ac:dyDescent="0.2">
      <c r="A53" s="132"/>
    </row>
  </sheetData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9"/>
  <sheetViews>
    <sheetView zoomScale="125" zoomScaleNormal="125" zoomScalePageLayoutView="12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1" sqref="I11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13" width="10.7109375" style="2" customWidth="1"/>
    <col min="14" max="14" width="10" style="2" customWidth="1"/>
    <col min="15" max="15" width="14.5703125" style="11" hidden="1" customWidth="1"/>
    <col min="16" max="16" width="11.42578125" style="2" hidden="1" customWidth="1"/>
    <col min="17" max="17" width="15.140625" style="2" customWidth="1"/>
    <col min="18" max="18" width="15.85546875" style="11" bestFit="1" customWidth="1"/>
    <col min="19" max="19" width="14.5703125" style="11" bestFit="1" customWidth="1"/>
    <col min="20" max="20" width="13.7109375" style="11" bestFit="1" customWidth="1"/>
    <col min="21" max="23" width="11.42578125" style="2" customWidth="1"/>
    <col min="24" max="24" width="12.28515625" style="2" bestFit="1" customWidth="1"/>
    <col min="25" max="226" width="11.42578125" style="2" customWidth="1"/>
    <col min="227" max="16384" width="8.85546875" style="2"/>
  </cols>
  <sheetData>
    <row r="1" spans="1:24" x14ac:dyDescent="0.2">
      <c r="A1" s="1" t="s">
        <v>0</v>
      </c>
      <c r="B1" s="5"/>
      <c r="C1" s="5"/>
      <c r="D1" s="5"/>
      <c r="E1" s="5"/>
      <c r="F1" s="5"/>
      <c r="G1" s="5"/>
      <c r="H1" s="5"/>
    </row>
    <row r="2" spans="1:24" x14ac:dyDescent="0.2">
      <c r="A2" s="4" t="s">
        <v>46</v>
      </c>
      <c r="B2" s="6"/>
      <c r="C2" s="6"/>
      <c r="D2" s="6"/>
      <c r="E2" s="6"/>
      <c r="F2" s="6"/>
      <c r="G2" s="6"/>
      <c r="H2" s="6"/>
      <c r="O2" s="11" t="s">
        <v>149</v>
      </c>
    </row>
    <row r="3" spans="1:24" ht="15.75" customHeight="1" x14ac:dyDescent="0.2">
      <c r="A3" s="3" t="s">
        <v>82</v>
      </c>
      <c r="B3" s="6"/>
      <c r="C3" s="15"/>
      <c r="D3" s="15"/>
      <c r="E3" s="15"/>
      <c r="F3" s="15"/>
      <c r="G3" s="15"/>
      <c r="H3" s="15"/>
      <c r="I3" s="15"/>
      <c r="J3" s="15"/>
      <c r="K3" s="15"/>
      <c r="L3" s="15"/>
      <c r="O3" s="111">
        <f>+'[1]Proj Rev '!$H$29</f>
        <v>12873169.444262501</v>
      </c>
      <c r="Q3" s="103"/>
      <c r="R3" s="117" t="s">
        <v>142</v>
      </c>
    </row>
    <row r="4" spans="1:24" ht="15.75" customHeight="1" x14ac:dyDescent="0.2">
      <c r="A4" s="3"/>
      <c r="B4" s="6"/>
      <c r="C4" s="137" t="s">
        <v>47</v>
      </c>
      <c r="D4" s="137" t="s">
        <v>154</v>
      </c>
      <c r="E4" s="137" t="s">
        <v>48</v>
      </c>
      <c r="F4" s="137" t="s">
        <v>49</v>
      </c>
      <c r="G4" s="137" t="s">
        <v>50</v>
      </c>
      <c r="H4" s="137" t="s">
        <v>51</v>
      </c>
      <c r="I4" s="137" t="s">
        <v>54</v>
      </c>
      <c r="J4" s="137" t="s">
        <v>80</v>
      </c>
      <c r="K4" s="137" t="s">
        <v>81</v>
      </c>
      <c r="L4" s="137" t="s">
        <v>78</v>
      </c>
      <c r="M4" s="137" t="s">
        <v>79</v>
      </c>
      <c r="O4" s="11">
        <v>700000</v>
      </c>
      <c r="Q4" s="105" t="s">
        <v>112</v>
      </c>
      <c r="R4" s="117">
        <f>+'Proj Rev '!H20</f>
        <v>7753531.9442625009</v>
      </c>
      <c r="X4" s="102"/>
    </row>
    <row r="5" spans="1:24" x14ac:dyDescent="0.2">
      <c r="A5" s="3"/>
      <c r="B5" s="6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Q5" s="105" t="s">
        <v>113</v>
      </c>
      <c r="R5" s="117">
        <f>+'Proj Rev '!H21</f>
        <v>278962</v>
      </c>
      <c r="X5" s="102"/>
    </row>
    <row r="6" spans="1:24" x14ac:dyDescent="0.2">
      <c r="B6" s="8" t="s">
        <v>58</v>
      </c>
      <c r="C6" s="9">
        <v>174066</v>
      </c>
      <c r="D6" s="9">
        <v>41388.656531219538</v>
      </c>
      <c r="E6" s="9">
        <v>972991.26467399264</v>
      </c>
      <c r="F6" s="9">
        <v>782836</v>
      </c>
      <c r="G6" s="9">
        <v>541309.80000000005</v>
      </c>
      <c r="H6" s="9">
        <v>398674</v>
      </c>
      <c r="I6" s="9">
        <v>236870.10914160786</v>
      </c>
      <c r="J6" s="9">
        <v>1658789.8233369952</v>
      </c>
      <c r="K6" s="9">
        <v>626669.72466220171</v>
      </c>
      <c r="L6" s="9">
        <v>454373.64551924134</v>
      </c>
      <c r="M6" s="9">
        <f>SUM(C6:L6)</f>
        <v>5887969.0238652583</v>
      </c>
      <c r="Q6" s="105" t="s">
        <v>114</v>
      </c>
      <c r="R6" s="117">
        <f>+'Proj Rev '!H22</f>
        <v>820675.5</v>
      </c>
      <c r="S6" s="120"/>
    </row>
    <row r="7" spans="1:24" x14ac:dyDescent="0.2">
      <c r="B7" s="8" t="s">
        <v>59</v>
      </c>
      <c r="C7" s="9">
        <v>5196.5</v>
      </c>
      <c r="D7" s="9">
        <v>2111.2374432292054</v>
      </c>
      <c r="E7" s="9">
        <v>24836.084249084255</v>
      </c>
      <c r="F7" s="9">
        <v>9682.1153846153829</v>
      </c>
      <c r="G7" s="9">
        <v>13377.11538461539</v>
      </c>
      <c r="H7" s="9">
        <v>10855.846153846156</v>
      </c>
      <c r="I7" s="9">
        <v>5973.7757578980036</v>
      </c>
      <c r="J7" s="9">
        <v>33924.344143157017</v>
      </c>
      <c r="K7" s="9">
        <v>15545.569581323069</v>
      </c>
      <c r="L7" s="9">
        <v>10371.870026509743</v>
      </c>
      <c r="M7" s="9">
        <f t="shared" ref="M7:M17" si="0">SUM(C7:L7)</f>
        <v>131874.45812427823</v>
      </c>
      <c r="Q7" s="105" t="s">
        <v>156</v>
      </c>
      <c r="R7" s="117">
        <v>96000</v>
      </c>
    </row>
    <row r="8" spans="1:24" x14ac:dyDescent="0.2">
      <c r="B8" s="8" t="s">
        <v>60</v>
      </c>
      <c r="C8" s="9">
        <v>0</v>
      </c>
      <c r="D8" s="9">
        <v>0</v>
      </c>
      <c r="E8" s="9">
        <v>122401.12</v>
      </c>
      <c r="F8" s="9">
        <v>35023</v>
      </c>
      <c r="G8" s="9">
        <v>22929</v>
      </c>
      <c r="H8" s="9">
        <v>76286</v>
      </c>
      <c r="I8" s="9">
        <v>62892</v>
      </c>
      <c r="J8" s="9">
        <v>133110.57692307694</v>
      </c>
      <c r="K8" s="9">
        <v>49718</v>
      </c>
      <c r="L8" s="9">
        <v>30168</v>
      </c>
      <c r="M8" s="9">
        <f t="shared" si="0"/>
        <v>532527.69692307687</v>
      </c>
      <c r="O8" s="11">
        <v>-200000</v>
      </c>
      <c r="Q8" s="105" t="s">
        <v>115</v>
      </c>
      <c r="R8" s="117">
        <f>+'[2]Proj Rev '!J26</f>
        <v>1000000</v>
      </c>
    </row>
    <row r="9" spans="1:24" ht="15" x14ac:dyDescent="0.35">
      <c r="B9" s="8" t="s">
        <v>61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12149</v>
      </c>
      <c r="I9" s="9">
        <v>0</v>
      </c>
      <c r="J9" s="9">
        <v>0</v>
      </c>
      <c r="K9" s="9">
        <v>0</v>
      </c>
      <c r="L9" s="9">
        <v>0</v>
      </c>
      <c r="M9" s="9">
        <f t="shared" si="0"/>
        <v>12149</v>
      </c>
      <c r="Q9" s="105" t="s">
        <v>116</v>
      </c>
      <c r="R9" s="118">
        <v>3575000</v>
      </c>
      <c r="U9" s="23"/>
    </row>
    <row r="10" spans="1:24" x14ac:dyDescent="0.2">
      <c r="B10" s="8" t="s">
        <v>3</v>
      </c>
      <c r="C10" s="9">
        <v>7587</v>
      </c>
      <c r="D10" s="9">
        <v>2100</v>
      </c>
      <c r="E10" s="9">
        <v>65034.534207692304</v>
      </c>
      <c r="F10" s="9">
        <v>60147.98365384616</v>
      </c>
      <c r="G10" s="9">
        <v>41989.095576923079</v>
      </c>
      <c r="H10" s="9">
        <v>34174.748076923075</v>
      </c>
      <c r="I10" s="9">
        <v>19128.209318366316</v>
      </c>
      <c r="J10" s="9">
        <v>166478.87446526956</v>
      </c>
      <c r="K10" s="9">
        <v>48295.29389028209</v>
      </c>
      <c r="L10" s="9">
        <v>34899.338665931333</v>
      </c>
      <c r="M10" s="9">
        <f t="shared" si="0"/>
        <v>479835.07785523392</v>
      </c>
      <c r="Q10" s="105" t="s">
        <v>79</v>
      </c>
      <c r="R10" s="117">
        <f>SUM(R4:R9)</f>
        <v>13524169.444262501</v>
      </c>
      <c r="U10" s="23"/>
    </row>
    <row r="11" spans="1:24" ht="15" x14ac:dyDescent="0.35">
      <c r="B11" s="8" t="s">
        <v>4</v>
      </c>
      <c r="C11" s="9">
        <v>1460</v>
      </c>
      <c r="D11" s="9">
        <v>226.72000000000003</v>
      </c>
      <c r="E11" s="9">
        <v>33044.639999999999</v>
      </c>
      <c r="F11" s="9">
        <v>36322</v>
      </c>
      <c r="G11" s="9">
        <v>12300.599999999999</v>
      </c>
      <c r="H11" s="9">
        <v>21938.110000000004</v>
      </c>
      <c r="I11" s="9">
        <v>10812.359999999999</v>
      </c>
      <c r="J11" s="9">
        <v>43066.720000000001</v>
      </c>
      <c r="K11" s="9">
        <v>31260.319999999992</v>
      </c>
      <c r="L11" s="9">
        <v>15832.639999999998</v>
      </c>
      <c r="M11" s="9">
        <f t="shared" si="0"/>
        <v>206264.10999999996</v>
      </c>
      <c r="Q11" s="105" t="s">
        <v>143</v>
      </c>
      <c r="R11" s="118">
        <f>-M63</f>
        <v>-13524169.455571674</v>
      </c>
      <c r="U11" s="23"/>
    </row>
    <row r="12" spans="1:24" x14ac:dyDescent="0.2">
      <c r="B12" s="8" t="s">
        <v>5</v>
      </c>
      <c r="C12" s="9">
        <v>1596.3708649351072</v>
      </c>
      <c r="D12" s="9">
        <v>859.55790493510722</v>
      </c>
      <c r="E12" s="9">
        <v>1095.014996923077</v>
      </c>
      <c r="F12" s="9">
        <v>13340.305620000001</v>
      </c>
      <c r="G12" s="9">
        <v>2467.7703164800005</v>
      </c>
      <c r="H12" s="9">
        <v>5506.1325799999995</v>
      </c>
      <c r="I12" s="9">
        <v>3900.1598191783469</v>
      </c>
      <c r="J12" s="9">
        <v>24088.048176476921</v>
      </c>
      <c r="K12" s="9">
        <v>11582.625683917599</v>
      </c>
      <c r="L12" s="9">
        <v>9010.9988871840396</v>
      </c>
      <c r="M12" s="9">
        <f t="shared" si="0"/>
        <v>73446.984850030203</v>
      </c>
      <c r="Q12" s="106" t="s">
        <v>148</v>
      </c>
      <c r="R12" s="119">
        <f>+R10+R11</f>
        <v>-1.1309172958135605E-2</v>
      </c>
    </row>
    <row r="13" spans="1:24" x14ac:dyDescent="0.2">
      <c r="B13" s="8" t="s">
        <v>6</v>
      </c>
      <c r="C13" s="9">
        <v>12863.85</v>
      </c>
      <c r="D13" s="9">
        <v>1304.9968192334622</v>
      </c>
      <c r="E13" s="9">
        <v>10730.814230769232</v>
      </c>
      <c r="F13" s="9">
        <v>24884.689230769229</v>
      </c>
      <c r="G13" s="9">
        <v>7831.7600861538467</v>
      </c>
      <c r="H13" s="9">
        <v>13477.721538461537</v>
      </c>
      <c r="I13" s="9">
        <v>6635.6457777544065</v>
      </c>
      <c r="J13" s="9">
        <v>48702.330939953979</v>
      </c>
      <c r="K13" s="9">
        <v>20673.497941251691</v>
      </c>
      <c r="L13" s="9">
        <v>14074.507389449453</v>
      </c>
      <c r="M13" s="9">
        <f t="shared" si="0"/>
        <v>161179.81395379684</v>
      </c>
    </row>
    <row r="14" spans="1:24" x14ac:dyDescent="0.2">
      <c r="B14" s="8" t="s">
        <v>7</v>
      </c>
      <c r="C14" s="9">
        <v>25200</v>
      </c>
      <c r="D14" s="9">
        <v>7200</v>
      </c>
      <c r="E14" s="9">
        <v>115200</v>
      </c>
      <c r="F14" s="9">
        <v>136800</v>
      </c>
      <c r="G14" s="9">
        <v>50400</v>
      </c>
      <c r="H14" s="9">
        <v>43200</v>
      </c>
      <c r="I14" s="9">
        <v>43200</v>
      </c>
      <c r="J14" s="9">
        <v>244800</v>
      </c>
      <c r="K14" s="9">
        <v>36000</v>
      </c>
      <c r="L14" s="9">
        <v>43200</v>
      </c>
      <c r="M14" s="9">
        <f t="shared" si="0"/>
        <v>745200</v>
      </c>
    </row>
    <row r="15" spans="1:24" x14ac:dyDescent="0.2">
      <c r="B15" s="8" t="s">
        <v>86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645000</v>
      </c>
      <c r="K15" s="9">
        <v>0</v>
      </c>
      <c r="L15" s="9">
        <v>0</v>
      </c>
      <c r="M15" s="9">
        <f t="shared" si="0"/>
        <v>645000</v>
      </c>
      <c r="O15" s="11">
        <v>-200000</v>
      </c>
    </row>
    <row r="16" spans="1:24" x14ac:dyDescent="0.2">
      <c r="B16" s="8" t="s">
        <v>68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2000</v>
      </c>
      <c r="K16" s="9">
        <v>0</v>
      </c>
      <c r="L16" s="9">
        <v>60000</v>
      </c>
      <c r="M16" s="9">
        <f t="shared" si="0"/>
        <v>62000</v>
      </c>
    </row>
    <row r="17" spans="2:15" x14ac:dyDescent="0.2">
      <c r="B17" s="8" t="s">
        <v>33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100000</v>
      </c>
      <c r="L17" s="9">
        <v>0</v>
      </c>
      <c r="M17" s="9">
        <f t="shared" si="0"/>
        <v>100000</v>
      </c>
    </row>
    <row r="18" spans="2:15" ht="13.5" thickBot="1" x14ac:dyDescent="0.25">
      <c r="B18" s="8"/>
      <c r="C18" s="10">
        <f>SUM(C6:C17)</f>
        <v>227969.72086493511</v>
      </c>
      <c r="D18" s="10">
        <f>SUM(D6:D17)</f>
        <v>55191.168698617315</v>
      </c>
      <c r="E18" s="10">
        <f t="shared" ref="E18:O18" si="1">SUM(E6:E17)</f>
        <v>1345333.4723584615</v>
      </c>
      <c r="F18" s="10">
        <f t="shared" si="1"/>
        <v>1099036.0938892309</v>
      </c>
      <c r="G18" s="10">
        <f t="shared" si="1"/>
        <v>692605.14136417233</v>
      </c>
      <c r="H18" s="10">
        <f t="shared" si="1"/>
        <v>616261.55834923068</v>
      </c>
      <c r="I18" s="10">
        <f t="shared" si="1"/>
        <v>389412.25981480494</v>
      </c>
      <c r="J18" s="10">
        <f t="shared" si="1"/>
        <v>2999960.7179849297</v>
      </c>
      <c r="K18" s="10">
        <f t="shared" si="1"/>
        <v>939745.03175897605</v>
      </c>
      <c r="L18" s="10">
        <f t="shared" si="1"/>
        <v>671931.00048831594</v>
      </c>
      <c r="M18" s="10">
        <f t="shared" si="1"/>
        <v>9037446.1655716747</v>
      </c>
      <c r="N18" s="16">
        <f>SUM(M18/R10)</f>
        <v>0.66824407981709555</v>
      </c>
      <c r="O18" s="10">
        <f t="shared" si="1"/>
        <v>-400000</v>
      </c>
    </row>
    <row r="19" spans="2:15" ht="5.25" customHeight="1" thickTop="1" x14ac:dyDescent="0.2"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2:15" x14ac:dyDescent="0.2">
      <c r="B20" s="8" t="s">
        <v>22</v>
      </c>
      <c r="C20" s="9">
        <v>35525</v>
      </c>
      <c r="D20" s="9">
        <v>20000</v>
      </c>
      <c r="E20" s="9">
        <v>0</v>
      </c>
      <c r="F20" s="9">
        <v>3500</v>
      </c>
      <c r="G20" s="9">
        <v>4000</v>
      </c>
      <c r="H20" s="9">
        <v>4000</v>
      </c>
      <c r="I20" s="9">
        <v>28500</v>
      </c>
      <c r="J20" s="9">
        <v>40000</v>
      </c>
      <c r="K20" s="9">
        <v>25000</v>
      </c>
      <c r="L20" s="9">
        <v>12000</v>
      </c>
      <c r="M20" s="9">
        <f>SUM(C20:L20)</f>
        <v>172525</v>
      </c>
      <c r="O20" s="11">
        <v>-50000</v>
      </c>
    </row>
    <row r="21" spans="2:15" x14ac:dyDescent="0.2">
      <c r="B21" s="8" t="s">
        <v>13</v>
      </c>
      <c r="C21" s="9">
        <v>14636</v>
      </c>
      <c r="D21" s="9">
        <v>0</v>
      </c>
      <c r="E21" s="9">
        <v>4500</v>
      </c>
      <c r="F21" s="9">
        <v>4500</v>
      </c>
      <c r="G21" s="9">
        <v>4500</v>
      </c>
      <c r="H21" s="9">
        <v>4500</v>
      </c>
      <c r="I21" s="9">
        <v>36000</v>
      </c>
      <c r="J21" s="9">
        <v>65852</v>
      </c>
      <c r="K21" s="9">
        <v>47000</v>
      </c>
      <c r="L21" s="9">
        <v>21000</v>
      </c>
      <c r="M21" s="9">
        <f>SUM(C21:L21)</f>
        <v>202488</v>
      </c>
      <c r="O21" s="11">
        <v>-50000</v>
      </c>
    </row>
    <row r="22" spans="2:15" ht="13.5" thickBot="1" x14ac:dyDescent="0.25">
      <c r="B22" s="8"/>
      <c r="C22" s="10">
        <f>SUM(C20:C21)</f>
        <v>50161</v>
      </c>
      <c r="D22" s="10">
        <f>SUM(D20:D21)</f>
        <v>20000</v>
      </c>
      <c r="E22" s="10">
        <f t="shared" ref="E22:O22" si="2">SUM(E20:E21)</f>
        <v>4500</v>
      </c>
      <c r="F22" s="10">
        <f t="shared" si="2"/>
        <v>8000</v>
      </c>
      <c r="G22" s="10">
        <f t="shared" si="2"/>
        <v>8500</v>
      </c>
      <c r="H22" s="10">
        <f t="shared" si="2"/>
        <v>8500</v>
      </c>
      <c r="I22" s="10">
        <f t="shared" si="2"/>
        <v>64500</v>
      </c>
      <c r="J22" s="10">
        <f t="shared" si="2"/>
        <v>105852</v>
      </c>
      <c r="K22" s="10">
        <f t="shared" si="2"/>
        <v>72000</v>
      </c>
      <c r="L22" s="10">
        <f t="shared" si="2"/>
        <v>33000</v>
      </c>
      <c r="M22" s="10">
        <f t="shared" si="2"/>
        <v>375013</v>
      </c>
      <c r="N22" s="16">
        <f>SUM(M22/R10)</f>
        <v>2.7729096529406149E-2</v>
      </c>
      <c r="O22" s="10">
        <f t="shared" si="2"/>
        <v>-100000</v>
      </c>
    </row>
    <row r="23" spans="2:15" ht="7.5" customHeight="1" thickTop="1" x14ac:dyDescent="0.2"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2:15" x14ac:dyDescent="0.2">
      <c r="B24" s="8" t="s">
        <v>72</v>
      </c>
      <c r="C24" s="9">
        <v>0</v>
      </c>
      <c r="D24" s="9">
        <v>0</v>
      </c>
      <c r="E24" s="9">
        <v>10000</v>
      </c>
      <c r="F24" s="9">
        <v>10000</v>
      </c>
      <c r="G24" s="9">
        <v>10000</v>
      </c>
      <c r="H24" s="9">
        <v>7200</v>
      </c>
      <c r="I24" s="9">
        <v>0</v>
      </c>
      <c r="J24" s="9">
        <v>13000</v>
      </c>
      <c r="K24" s="9">
        <v>76000</v>
      </c>
      <c r="L24" s="9">
        <v>54000</v>
      </c>
      <c r="M24" s="9">
        <f t="shared" ref="M24:M26" si="3">SUM(C24:L24)</f>
        <v>180200</v>
      </c>
    </row>
    <row r="25" spans="2:15" x14ac:dyDescent="0.2">
      <c r="B25" s="8" t="s">
        <v>73</v>
      </c>
      <c r="C25" s="9">
        <v>50992</v>
      </c>
      <c r="D25" s="9">
        <v>50000</v>
      </c>
      <c r="E25" s="9">
        <v>0</v>
      </c>
      <c r="F25" s="9">
        <v>0</v>
      </c>
      <c r="G25" s="9">
        <v>0</v>
      </c>
      <c r="H25" s="9">
        <v>0</v>
      </c>
      <c r="I25" s="9">
        <v>34000</v>
      </c>
      <c r="J25" s="9">
        <v>0</v>
      </c>
      <c r="K25" s="9">
        <v>39000</v>
      </c>
      <c r="L25" s="9">
        <v>0</v>
      </c>
      <c r="M25" s="9">
        <f t="shared" si="3"/>
        <v>173992</v>
      </c>
    </row>
    <row r="26" spans="2:15" x14ac:dyDescent="0.2">
      <c r="B26" s="8" t="s">
        <v>16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98739</v>
      </c>
      <c r="L26" s="9">
        <v>0</v>
      </c>
      <c r="M26" s="9">
        <f t="shared" si="3"/>
        <v>98739</v>
      </c>
    </row>
    <row r="27" spans="2:15" ht="13.5" thickBot="1" x14ac:dyDescent="0.25">
      <c r="B27" s="8"/>
      <c r="C27" s="10">
        <f>SUM(C24:C26)</f>
        <v>50992</v>
      </c>
      <c r="D27" s="10">
        <f>SUM(D24:D26)</f>
        <v>50000</v>
      </c>
      <c r="E27" s="10">
        <f t="shared" ref="E27:O27" si="4">SUM(E24:E26)</f>
        <v>10000</v>
      </c>
      <c r="F27" s="10">
        <f t="shared" si="4"/>
        <v>10000</v>
      </c>
      <c r="G27" s="10">
        <f t="shared" si="4"/>
        <v>10000</v>
      </c>
      <c r="H27" s="10">
        <f t="shared" si="4"/>
        <v>7200</v>
      </c>
      <c r="I27" s="10">
        <f t="shared" si="4"/>
        <v>34000</v>
      </c>
      <c r="J27" s="10">
        <f t="shared" si="4"/>
        <v>13000</v>
      </c>
      <c r="K27" s="10">
        <f t="shared" si="4"/>
        <v>213739</v>
      </c>
      <c r="L27" s="10">
        <f t="shared" si="4"/>
        <v>54000</v>
      </c>
      <c r="M27" s="10">
        <f t="shared" si="4"/>
        <v>452931</v>
      </c>
      <c r="N27" s="16">
        <f>SUM(M27/R10)</f>
        <v>3.349048545026561E-2</v>
      </c>
      <c r="O27" s="10">
        <f t="shared" si="4"/>
        <v>0</v>
      </c>
    </row>
    <row r="28" spans="2:15" ht="5.25" customHeight="1" thickTop="1" x14ac:dyDescent="0.2"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2:15" x14ac:dyDescent="0.2">
      <c r="B29" s="8" t="s">
        <v>8</v>
      </c>
      <c r="C29" s="9">
        <v>6000</v>
      </c>
      <c r="D29" s="9">
        <v>9100</v>
      </c>
      <c r="E29" s="9">
        <v>57000</v>
      </c>
      <c r="F29" s="9">
        <v>34500</v>
      </c>
      <c r="G29" s="9">
        <v>18000</v>
      </c>
      <c r="H29" s="9">
        <v>14500</v>
      </c>
      <c r="I29" s="9">
        <v>15000</v>
      </c>
      <c r="J29" s="9">
        <v>79700</v>
      </c>
      <c r="K29" s="9">
        <v>80000</v>
      </c>
      <c r="L29" s="9">
        <v>58500</v>
      </c>
      <c r="M29" s="9">
        <f>SUM(C29:L29)</f>
        <v>372300</v>
      </c>
    </row>
    <row r="30" spans="2:15" x14ac:dyDescent="0.2">
      <c r="B30" s="8" t="s">
        <v>144</v>
      </c>
      <c r="C30" s="9"/>
      <c r="D30" s="9">
        <v>0</v>
      </c>
      <c r="E30" s="9"/>
      <c r="F30" s="9"/>
      <c r="G30" s="9"/>
      <c r="H30" s="9"/>
      <c r="I30" s="9"/>
      <c r="J30" s="9"/>
      <c r="K30" s="9"/>
      <c r="L30" s="9">
        <v>83628</v>
      </c>
      <c r="M30" s="9">
        <f>SUM(C30:L30)</f>
        <v>83628</v>
      </c>
    </row>
    <row r="31" spans="2:15" x14ac:dyDescent="0.2">
      <c r="B31" s="8" t="s">
        <v>9</v>
      </c>
      <c r="C31" s="9">
        <v>600</v>
      </c>
      <c r="D31" s="9">
        <v>5000</v>
      </c>
      <c r="E31" s="9">
        <v>1000</v>
      </c>
      <c r="F31" s="9">
        <v>1500</v>
      </c>
      <c r="G31" s="9">
        <v>1000</v>
      </c>
      <c r="H31" s="9">
        <v>0</v>
      </c>
      <c r="I31" s="9">
        <v>2000</v>
      </c>
      <c r="J31" s="9">
        <v>6500</v>
      </c>
      <c r="K31" s="9">
        <v>5000</v>
      </c>
      <c r="L31" s="9">
        <v>9500</v>
      </c>
      <c r="M31" s="9">
        <f t="shared" ref="M31:M55" si="5">SUM(C31:L31)</f>
        <v>32100</v>
      </c>
    </row>
    <row r="32" spans="2:15" x14ac:dyDescent="0.2">
      <c r="B32" s="8" t="s">
        <v>36</v>
      </c>
      <c r="C32" s="9">
        <v>0</v>
      </c>
      <c r="D32" s="9">
        <v>0</v>
      </c>
      <c r="E32" s="9">
        <v>16000</v>
      </c>
      <c r="F32" s="9">
        <v>15000</v>
      </c>
      <c r="G32" s="9">
        <v>10000</v>
      </c>
      <c r="H32" s="9">
        <v>8000</v>
      </c>
      <c r="I32" s="9">
        <v>900</v>
      </c>
      <c r="J32" s="9">
        <v>51000</v>
      </c>
      <c r="K32" s="9">
        <v>0</v>
      </c>
      <c r="L32" s="9">
        <v>0</v>
      </c>
      <c r="M32" s="9">
        <f t="shared" si="5"/>
        <v>100900</v>
      </c>
    </row>
    <row r="33" spans="2:17" x14ac:dyDescent="0.2">
      <c r="B33" s="8" t="s">
        <v>71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10600</v>
      </c>
      <c r="K33" s="9">
        <v>0</v>
      </c>
      <c r="L33" s="9">
        <v>20000</v>
      </c>
      <c r="M33" s="9">
        <f t="shared" si="5"/>
        <v>30600</v>
      </c>
      <c r="O33" s="11">
        <v>-10000</v>
      </c>
    </row>
    <row r="34" spans="2:17" x14ac:dyDescent="0.2">
      <c r="B34" s="8" t="s">
        <v>10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350000</v>
      </c>
      <c r="J34" s="9">
        <v>2500</v>
      </c>
      <c r="K34" s="9">
        <v>3500</v>
      </c>
      <c r="L34" s="9">
        <v>0</v>
      </c>
      <c r="M34" s="9">
        <f t="shared" si="5"/>
        <v>356000</v>
      </c>
    </row>
    <row r="35" spans="2:17" x14ac:dyDescent="0.2">
      <c r="B35" s="8" t="s">
        <v>11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10000</v>
      </c>
      <c r="L35" s="9">
        <v>0</v>
      </c>
      <c r="M35" s="9">
        <f t="shared" si="5"/>
        <v>10000</v>
      </c>
    </row>
    <row r="36" spans="2:17" x14ac:dyDescent="0.2">
      <c r="B36" s="8" t="s">
        <v>12</v>
      </c>
      <c r="C36" s="9">
        <v>0</v>
      </c>
      <c r="D36" s="9">
        <v>0</v>
      </c>
      <c r="E36" s="9">
        <v>0</v>
      </c>
      <c r="F36" s="9">
        <v>500</v>
      </c>
      <c r="G36" s="9">
        <v>500</v>
      </c>
      <c r="H36" s="9">
        <v>500</v>
      </c>
      <c r="I36" s="9">
        <v>0</v>
      </c>
      <c r="J36" s="9">
        <v>500</v>
      </c>
      <c r="K36" s="9">
        <v>0</v>
      </c>
      <c r="L36" s="9">
        <v>3000</v>
      </c>
      <c r="M36" s="9">
        <f t="shared" si="5"/>
        <v>5000</v>
      </c>
    </row>
    <row r="37" spans="2:17" x14ac:dyDescent="0.2">
      <c r="B37" s="8" t="s">
        <v>34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100000</v>
      </c>
      <c r="J37" s="9">
        <v>0</v>
      </c>
      <c r="K37" s="9">
        <v>0</v>
      </c>
      <c r="L37" s="9">
        <v>0</v>
      </c>
      <c r="M37" s="9">
        <f t="shared" si="5"/>
        <v>100000</v>
      </c>
    </row>
    <row r="38" spans="2:17" x14ac:dyDescent="0.2">
      <c r="B38" s="8" t="s">
        <v>14</v>
      </c>
      <c r="C38" s="9">
        <v>0</v>
      </c>
      <c r="D38" s="9">
        <v>0</v>
      </c>
      <c r="E38" s="9">
        <v>145170.70000000001</v>
      </c>
      <c r="F38" s="9">
        <v>98660</v>
      </c>
      <c r="G38" s="9">
        <v>50000</v>
      </c>
      <c r="H38" s="9">
        <v>75437</v>
      </c>
      <c r="I38" s="9">
        <v>0</v>
      </c>
      <c r="J38" s="9">
        <v>0</v>
      </c>
      <c r="K38" s="9">
        <v>480000</v>
      </c>
      <c r="L38" s="9">
        <v>0</v>
      </c>
      <c r="M38" s="9">
        <f t="shared" si="5"/>
        <v>849267.7</v>
      </c>
      <c r="O38" s="11">
        <v>-40000</v>
      </c>
    </row>
    <row r="39" spans="2:17" x14ac:dyDescent="0.2">
      <c r="B39" s="8" t="s">
        <v>15</v>
      </c>
      <c r="C39" s="9">
        <v>0</v>
      </c>
      <c r="D39" s="9">
        <v>0</v>
      </c>
      <c r="E39" s="9">
        <v>15000</v>
      </c>
      <c r="F39" s="9">
        <v>19822</v>
      </c>
      <c r="G39" s="9">
        <v>6000</v>
      </c>
      <c r="H39" s="9">
        <v>1900</v>
      </c>
      <c r="I39" s="9">
        <v>0</v>
      </c>
      <c r="J39" s="9">
        <v>0</v>
      </c>
      <c r="K39" s="9">
        <v>60000</v>
      </c>
      <c r="L39" s="9">
        <v>3000</v>
      </c>
      <c r="M39" s="9">
        <f t="shared" si="5"/>
        <v>105722</v>
      </c>
    </row>
    <row r="40" spans="2:17" x14ac:dyDescent="0.2">
      <c r="B40" s="8" t="s">
        <v>23</v>
      </c>
      <c r="C40" s="9">
        <v>0</v>
      </c>
      <c r="D40" s="9">
        <v>0</v>
      </c>
      <c r="E40" s="9">
        <v>1000</v>
      </c>
      <c r="F40" s="9">
        <v>2500</v>
      </c>
      <c r="G40" s="9">
        <v>2500</v>
      </c>
      <c r="H40" s="9">
        <v>2500</v>
      </c>
      <c r="I40" s="9">
        <v>0</v>
      </c>
      <c r="J40" s="9">
        <v>0</v>
      </c>
      <c r="K40" s="9">
        <v>0</v>
      </c>
      <c r="L40" s="9">
        <v>15000</v>
      </c>
      <c r="M40" s="9">
        <f t="shared" si="5"/>
        <v>23500</v>
      </c>
    </row>
    <row r="41" spans="2:17" x14ac:dyDescent="0.2">
      <c r="B41" s="8" t="s">
        <v>24</v>
      </c>
      <c r="C41" s="9">
        <v>0</v>
      </c>
      <c r="D41" s="9">
        <v>0</v>
      </c>
      <c r="E41" s="9">
        <v>3000</v>
      </c>
      <c r="F41" s="9">
        <v>0</v>
      </c>
      <c r="G41" s="9">
        <v>0</v>
      </c>
      <c r="H41" s="9">
        <v>0</v>
      </c>
      <c r="I41" s="9">
        <v>0</v>
      </c>
      <c r="J41" s="9">
        <v>2000</v>
      </c>
      <c r="K41" s="9">
        <v>0</v>
      </c>
      <c r="L41" s="9">
        <v>0</v>
      </c>
      <c r="M41" s="9">
        <f t="shared" si="5"/>
        <v>5000</v>
      </c>
    </row>
    <row r="42" spans="2:17" x14ac:dyDescent="0.2">
      <c r="B42" s="8" t="s">
        <v>52</v>
      </c>
      <c r="C42" s="9">
        <v>72162.59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f t="shared" si="5"/>
        <v>72162.59</v>
      </c>
    </row>
    <row r="43" spans="2:17" x14ac:dyDescent="0.2">
      <c r="B43" s="8" t="s">
        <v>69</v>
      </c>
      <c r="C43" s="9">
        <v>0</v>
      </c>
      <c r="D43" s="9">
        <v>0</v>
      </c>
      <c r="E43" s="9">
        <v>45000</v>
      </c>
      <c r="F43" s="9">
        <v>38000</v>
      </c>
      <c r="G43" s="9">
        <v>18000</v>
      </c>
      <c r="H43" s="9">
        <v>9250</v>
      </c>
      <c r="I43" s="9">
        <v>0</v>
      </c>
      <c r="J43" s="9">
        <v>1000</v>
      </c>
      <c r="K43" s="9">
        <f>220000+180000</f>
        <v>400000</v>
      </c>
      <c r="L43" s="9">
        <v>0</v>
      </c>
      <c r="M43" s="9">
        <f t="shared" si="5"/>
        <v>511250</v>
      </c>
      <c r="N43" s="12"/>
      <c r="Q43" s="12"/>
    </row>
    <row r="44" spans="2:17" x14ac:dyDescent="0.2">
      <c r="B44" s="8" t="s">
        <v>88</v>
      </c>
      <c r="C44" s="9"/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/>
      <c r="J44" s="9">
        <v>0</v>
      </c>
      <c r="K44" s="9"/>
      <c r="L44" s="9"/>
      <c r="M44" s="9">
        <f t="shared" si="5"/>
        <v>0</v>
      </c>
      <c r="O44" s="11">
        <f>-M44</f>
        <v>0</v>
      </c>
    </row>
    <row r="45" spans="2:17" x14ac:dyDescent="0.2">
      <c r="B45" s="21" t="s">
        <v>89</v>
      </c>
      <c r="C45" s="9"/>
      <c r="D45" s="9">
        <v>0</v>
      </c>
      <c r="E45" s="9">
        <v>0</v>
      </c>
      <c r="F45" s="9">
        <v>104864</v>
      </c>
      <c r="G45" s="9">
        <v>0</v>
      </c>
      <c r="H45" s="9">
        <v>0</v>
      </c>
      <c r="I45" s="9"/>
      <c r="J45" s="9">
        <v>0</v>
      </c>
      <c r="K45" s="9"/>
      <c r="L45" s="9"/>
      <c r="M45" s="9">
        <f t="shared" si="5"/>
        <v>104864</v>
      </c>
    </row>
    <row r="46" spans="2:17" x14ac:dyDescent="0.2">
      <c r="B46" s="8" t="s">
        <v>27</v>
      </c>
      <c r="C46" s="9">
        <v>14076</v>
      </c>
      <c r="D46" s="9">
        <v>1500</v>
      </c>
      <c r="E46" s="9">
        <v>0</v>
      </c>
      <c r="F46" s="9">
        <v>0</v>
      </c>
      <c r="G46" s="9">
        <v>0</v>
      </c>
      <c r="H46" s="9">
        <v>0</v>
      </c>
      <c r="I46" s="9">
        <v>16930</v>
      </c>
      <c r="J46" s="9">
        <v>8000</v>
      </c>
      <c r="K46" s="9">
        <v>3800</v>
      </c>
      <c r="L46" s="9">
        <v>3725</v>
      </c>
      <c r="M46" s="9">
        <f t="shared" si="5"/>
        <v>48031</v>
      </c>
    </row>
    <row r="47" spans="2:17" x14ac:dyDescent="0.2">
      <c r="B47" s="8" t="s">
        <v>25</v>
      </c>
      <c r="C47" s="9">
        <v>0</v>
      </c>
      <c r="D47" s="9">
        <v>0</v>
      </c>
      <c r="E47" s="9">
        <v>2500</v>
      </c>
      <c r="F47" s="9">
        <v>0</v>
      </c>
      <c r="G47" s="9">
        <v>0</v>
      </c>
      <c r="H47" s="9">
        <v>0</v>
      </c>
      <c r="I47" s="9">
        <v>0</v>
      </c>
      <c r="J47" s="9">
        <v>1250</v>
      </c>
      <c r="K47" s="9">
        <v>0</v>
      </c>
      <c r="L47" s="9">
        <v>111504</v>
      </c>
      <c r="M47" s="9">
        <f t="shared" si="5"/>
        <v>115254</v>
      </c>
    </row>
    <row r="48" spans="2:17" x14ac:dyDescent="0.2">
      <c r="B48" s="8" t="s">
        <v>70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750</v>
      </c>
      <c r="K48" s="9">
        <v>0</v>
      </c>
      <c r="L48" s="9">
        <v>20000</v>
      </c>
      <c r="M48" s="9">
        <f t="shared" si="5"/>
        <v>20750</v>
      </c>
    </row>
    <row r="49" spans="2:15" x14ac:dyDescent="0.2">
      <c r="B49" s="8" t="s">
        <v>21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80000</v>
      </c>
      <c r="M49" s="9">
        <f t="shared" si="5"/>
        <v>80000</v>
      </c>
    </row>
    <row r="50" spans="2:15" x14ac:dyDescent="0.2">
      <c r="B50" s="8" t="s">
        <v>26</v>
      </c>
      <c r="C50" s="9">
        <v>0</v>
      </c>
      <c r="D50" s="9">
        <v>0</v>
      </c>
      <c r="E50" s="9">
        <v>18500</v>
      </c>
      <c r="F50" s="9">
        <v>10000</v>
      </c>
      <c r="G50" s="9">
        <v>12500</v>
      </c>
      <c r="H50" s="9">
        <v>15000</v>
      </c>
      <c r="I50" s="9">
        <v>0</v>
      </c>
      <c r="J50" s="9">
        <v>17000</v>
      </c>
      <c r="K50" s="9">
        <v>25000</v>
      </c>
      <c r="L50" s="9">
        <v>0</v>
      </c>
      <c r="M50" s="9">
        <f t="shared" si="5"/>
        <v>98000</v>
      </c>
    </row>
    <row r="51" spans="2:15" x14ac:dyDescent="0.2">
      <c r="B51" s="8" t="s">
        <v>64</v>
      </c>
      <c r="C51" s="9">
        <v>30000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15000</v>
      </c>
      <c r="K51" s="9">
        <v>34000</v>
      </c>
      <c r="L51" s="9">
        <v>7000</v>
      </c>
      <c r="M51" s="9">
        <f t="shared" si="5"/>
        <v>86000</v>
      </c>
    </row>
    <row r="52" spans="2:15" x14ac:dyDescent="0.2">
      <c r="B52" s="8" t="s">
        <v>35</v>
      </c>
      <c r="C52" s="9">
        <v>30000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f t="shared" si="5"/>
        <v>30000</v>
      </c>
    </row>
    <row r="53" spans="2:15" x14ac:dyDescent="0.2">
      <c r="B53" s="8" t="s">
        <v>65</v>
      </c>
      <c r="C53" s="9">
        <v>25000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f t="shared" si="5"/>
        <v>25000</v>
      </c>
    </row>
    <row r="54" spans="2:15" x14ac:dyDescent="0.2">
      <c r="B54" s="8" t="s">
        <v>66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f t="shared" si="5"/>
        <v>0</v>
      </c>
    </row>
    <row r="55" spans="2:15" x14ac:dyDescent="0.2">
      <c r="B55" s="8" t="s">
        <v>63</v>
      </c>
      <c r="C55" s="9">
        <v>24000</v>
      </c>
      <c r="D55" s="9">
        <v>0</v>
      </c>
      <c r="E55" s="9">
        <v>7000</v>
      </c>
      <c r="F55" s="9">
        <v>2000</v>
      </c>
      <c r="G55" s="9">
        <v>2000</v>
      </c>
      <c r="H55" s="9">
        <v>6000</v>
      </c>
      <c r="I55" s="9">
        <v>18800</v>
      </c>
      <c r="J55" s="9">
        <v>3000</v>
      </c>
      <c r="K55" s="9">
        <v>6350</v>
      </c>
      <c r="L55" s="9">
        <v>5500</v>
      </c>
      <c r="M55" s="9">
        <f t="shared" si="5"/>
        <v>74650</v>
      </c>
    </row>
    <row r="56" spans="2:15" ht="13.5" thickBot="1" x14ac:dyDescent="0.25">
      <c r="B56" s="8"/>
      <c r="C56" s="10">
        <f t="shared" ref="C56:O56" si="6">SUM(C29:C55)</f>
        <v>201838.59</v>
      </c>
      <c r="D56" s="10">
        <f t="shared" si="6"/>
        <v>15600</v>
      </c>
      <c r="E56" s="10">
        <f t="shared" si="6"/>
        <v>311170.7</v>
      </c>
      <c r="F56" s="10">
        <f t="shared" si="6"/>
        <v>327346</v>
      </c>
      <c r="G56" s="10">
        <f t="shared" si="6"/>
        <v>120500</v>
      </c>
      <c r="H56" s="10">
        <f t="shared" si="6"/>
        <v>133087</v>
      </c>
      <c r="I56" s="10">
        <f t="shared" si="6"/>
        <v>503630</v>
      </c>
      <c r="J56" s="10">
        <f t="shared" si="6"/>
        <v>198800</v>
      </c>
      <c r="K56" s="10">
        <f t="shared" si="6"/>
        <v>1107650</v>
      </c>
      <c r="L56" s="10">
        <f t="shared" si="6"/>
        <v>420357</v>
      </c>
      <c r="M56" s="10">
        <f t="shared" si="6"/>
        <v>3339979.29</v>
      </c>
      <c r="N56" s="16">
        <f>SUM(M56/R10)</f>
        <v>0.24696372696047181</v>
      </c>
      <c r="O56" s="10">
        <f t="shared" si="6"/>
        <v>-50000</v>
      </c>
    </row>
    <row r="57" spans="2:15" ht="5.25" customHeight="1" thickTop="1" x14ac:dyDescent="0.2">
      <c r="B57" s="8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2:15" x14ac:dyDescent="0.2">
      <c r="B58" s="8" t="s">
        <v>75</v>
      </c>
      <c r="C58" s="9">
        <v>0</v>
      </c>
      <c r="D58" s="9">
        <v>0</v>
      </c>
      <c r="E58" s="9">
        <v>10000</v>
      </c>
      <c r="F58" s="9">
        <v>8600</v>
      </c>
      <c r="G58" s="9">
        <v>5500</v>
      </c>
      <c r="H58" s="9">
        <v>0</v>
      </c>
      <c r="I58" s="9">
        <v>0</v>
      </c>
      <c r="J58" s="9">
        <v>21500</v>
      </c>
      <c r="K58" s="9">
        <v>0</v>
      </c>
      <c r="L58" s="9">
        <v>16000</v>
      </c>
      <c r="M58" s="9">
        <f t="shared" ref="M58:M61" si="7">SUM(C58:L58)</f>
        <v>61600</v>
      </c>
    </row>
    <row r="59" spans="2:15" x14ac:dyDescent="0.2">
      <c r="B59" s="8" t="s">
        <v>83</v>
      </c>
      <c r="C59" s="9"/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/>
      <c r="J59" s="9">
        <v>0</v>
      </c>
      <c r="K59" s="9">
        <v>46000</v>
      </c>
      <c r="L59" s="9">
        <v>0</v>
      </c>
      <c r="M59" s="9">
        <f t="shared" si="7"/>
        <v>46000</v>
      </c>
    </row>
    <row r="60" spans="2:15" x14ac:dyDescent="0.2">
      <c r="B60" s="8" t="s">
        <v>17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200000</v>
      </c>
      <c r="J60" s="9">
        <v>0</v>
      </c>
      <c r="K60" s="9">
        <v>0</v>
      </c>
      <c r="L60" s="9">
        <v>0</v>
      </c>
      <c r="M60" s="9">
        <f t="shared" si="7"/>
        <v>200000</v>
      </c>
      <c r="O60" s="11">
        <v>-100000</v>
      </c>
    </row>
    <row r="61" spans="2:15" x14ac:dyDescent="0.2">
      <c r="B61" s="8" t="s">
        <v>18</v>
      </c>
      <c r="C61" s="9">
        <v>0</v>
      </c>
      <c r="D61" s="9">
        <v>0</v>
      </c>
      <c r="E61" s="9">
        <v>0</v>
      </c>
      <c r="F61" s="9">
        <v>2500</v>
      </c>
      <c r="G61" s="9">
        <v>0</v>
      </c>
      <c r="H61" s="9">
        <v>0</v>
      </c>
      <c r="I61" s="9">
        <v>0</v>
      </c>
      <c r="J61" s="9">
        <v>700</v>
      </c>
      <c r="K61" s="9">
        <v>0</v>
      </c>
      <c r="L61" s="9">
        <v>8000</v>
      </c>
      <c r="M61" s="9">
        <f t="shared" si="7"/>
        <v>11200</v>
      </c>
    </row>
    <row r="62" spans="2:15" ht="13.5" thickBot="1" x14ac:dyDescent="0.25">
      <c r="C62" s="10">
        <f t="shared" ref="C62:O62" si="8">SUM(C58:C61)</f>
        <v>0</v>
      </c>
      <c r="D62" s="10">
        <f t="shared" si="8"/>
        <v>0</v>
      </c>
      <c r="E62" s="10">
        <f t="shared" si="8"/>
        <v>10000</v>
      </c>
      <c r="F62" s="10">
        <f t="shared" si="8"/>
        <v>11100</v>
      </c>
      <c r="G62" s="10">
        <f t="shared" si="8"/>
        <v>5500</v>
      </c>
      <c r="H62" s="10">
        <f t="shared" si="8"/>
        <v>0</v>
      </c>
      <c r="I62" s="10">
        <f t="shared" si="8"/>
        <v>200000</v>
      </c>
      <c r="J62" s="10">
        <f t="shared" si="8"/>
        <v>22200</v>
      </c>
      <c r="K62" s="10">
        <f t="shared" si="8"/>
        <v>46000</v>
      </c>
      <c r="L62" s="10">
        <f t="shared" si="8"/>
        <v>24000</v>
      </c>
      <c r="M62" s="10">
        <f t="shared" si="8"/>
        <v>318800</v>
      </c>
      <c r="N62" s="17">
        <f>SUM(M62/R10)</f>
        <v>2.3572612078980409E-2</v>
      </c>
      <c r="O62" s="10">
        <f t="shared" si="8"/>
        <v>-100000</v>
      </c>
    </row>
    <row r="63" spans="2:15" ht="24" customHeight="1" thickTop="1" thickBot="1" x14ac:dyDescent="0.25">
      <c r="C63" s="18">
        <f t="shared" ref="C63:O63" si="9">SUM(C18+C22+C27+C56+C62)</f>
        <v>530961.31086493505</v>
      </c>
      <c r="D63" s="18">
        <f t="shared" ref="D63" si="10">SUM(D18+D22+D27+D56+D62)</f>
        <v>140791.16869861732</v>
      </c>
      <c r="E63" s="18">
        <f t="shared" si="9"/>
        <v>1681004.1723584614</v>
      </c>
      <c r="F63" s="18">
        <f t="shared" si="9"/>
        <v>1455482.0938892309</v>
      </c>
      <c r="G63" s="18">
        <f t="shared" si="9"/>
        <v>837105.14136417233</v>
      </c>
      <c r="H63" s="18">
        <f t="shared" si="9"/>
        <v>765048.55834923068</v>
      </c>
      <c r="I63" s="18">
        <f t="shared" si="9"/>
        <v>1191542.2598148049</v>
      </c>
      <c r="J63" s="18">
        <f t="shared" si="9"/>
        <v>3339812.7179849297</v>
      </c>
      <c r="K63" s="18">
        <f t="shared" si="9"/>
        <v>2379134.0317589762</v>
      </c>
      <c r="L63" s="18">
        <f t="shared" si="9"/>
        <v>1203288.0004883159</v>
      </c>
      <c r="M63" s="18">
        <f t="shared" si="9"/>
        <v>13524169.455571674</v>
      </c>
      <c r="N63" s="16">
        <f>SUM(N18:N62)</f>
        <v>1.0000000008362193</v>
      </c>
      <c r="O63" s="18">
        <f t="shared" si="9"/>
        <v>-650000</v>
      </c>
    </row>
    <row r="64" spans="2:15" ht="14.25" thickTop="1" thickBot="1" x14ac:dyDescent="0.25">
      <c r="C64" s="19">
        <f>SUM(C63/M63)</f>
        <v>3.9260178793914045E-2</v>
      </c>
      <c r="D64" s="19">
        <f>SUM(D63/M63)</f>
        <v>1.0410337519145349E-2</v>
      </c>
      <c r="E64" s="19">
        <f>SUM(E63/M63)</f>
        <v>0.12429629618888892</v>
      </c>
      <c r="F64" s="19">
        <f>SUM(F63/M63)</f>
        <v>0.10762081166393569</v>
      </c>
      <c r="G64" s="19">
        <f>SUM(G63/M63)</f>
        <v>6.1896972240265934E-2</v>
      </c>
      <c r="H64" s="19">
        <f>SUM(H63/M63)</f>
        <v>5.6568986425561733E-2</v>
      </c>
      <c r="I64" s="19">
        <f>SUM(I63/M63)</f>
        <v>8.8104653208401981E-2</v>
      </c>
      <c r="J64" s="19">
        <f>SUM(J63/M63)</f>
        <v>0.24695141013698235</v>
      </c>
      <c r="K64" s="19">
        <f>SUM(K63/M63)</f>
        <v>0.17591720065137331</v>
      </c>
      <c r="L64" s="19">
        <f>SUM(L63/M63)</f>
        <v>8.8973153171530733E-2</v>
      </c>
      <c r="M64" s="19">
        <f>SUM(M63/M63)</f>
        <v>1</v>
      </c>
      <c r="N64" s="13">
        <f>SUM(C64:L64)</f>
        <v>1</v>
      </c>
      <c r="O64" s="11">
        <f>+O4+O63</f>
        <v>50000</v>
      </c>
    </row>
    <row r="65" spans="3:13" ht="13.5" thickTop="1" x14ac:dyDescent="0.2">
      <c r="C65" s="11"/>
      <c r="D65" s="11"/>
      <c r="E65" s="11">
        <v>0</v>
      </c>
      <c r="F65" s="11">
        <f>+F63-'exp_line office'!H63</f>
        <v>0</v>
      </c>
      <c r="G65" s="11">
        <f>+G63-'exp_line office'!I63</f>
        <v>0</v>
      </c>
      <c r="H65" s="12">
        <f>+H63-'[3]2017'!$H$54</f>
        <v>0</v>
      </c>
      <c r="I65" s="12">
        <f>+I63-'exp_line office'!P63</f>
        <v>0</v>
      </c>
      <c r="J65" s="12">
        <v>0</v>
      </c>
      <c r="K65" s="12">
        <f>+K63-'exp_line office'!AF63</f>
        <v>0</v>
      </c>
      <c r="L65" s="11">
        <f>+L63-'exp_line office'!AP63</f>
        <v>0</v>
      </c>
      <c r="M65" s="11"/>
    </row>
    <row r="66" spans="3:13" x14ac:dyDescent="0.2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3:13" x14ac:dyDescent="0.2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23"/>
    </row>
    <row r="68" spans="3:13" x14ac:dyDescent="0.2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3:13" x14ac:dyDescent="0.2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</sheetData>
  <mergeCells count="11">
    <mergeCell ref="C4:C5"/>
    <mergeCell ref="J4:J5"/>
    <mergeCell ref="K4:K5"/>
    <mergeCell ref="L4:L5"/>
    <mergeCell ref="M4:M5"/>
    <mergeCell ref="E4:E5"/>
    <mergeCell ref="F4:F5"/>
    <mergeCell ref="G4:G5"/>
    <mergeCell ref="H4:H5"/>
    <mergeCell ref="I4:I5"/>
    <mergeCell ref="D4:D5"/>
  </mergeCells>
  <pageMargins left="0.5" right="0.24" top="0.3" bottom="0.18" header="0.34" footer="0.17"/>
  <pageSetup scale="72" orientation="landscape" verticalDpi="0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69"/>
  <sheetViews>
    <sheetView zoomScale="125" zoomScaleNormal="125" zoomScalePageLayoutView="125" workbookViewId="0">
      <pane xSplit="2" ySplit="5" topLeftCell="BY49" activePane="bottomRight" state="frozen"/>
      <selection pane="topRight" activeCell="C1" sqref="C1"/>
      <selection pane="bottomLeft" activeCell="A6" sqref="A6"/>
      <selection pane="bottomRight" activeCell="CP76" sqref="CP76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9" width="10.7109375" style="2" customWidth="1"/>
    <col min="10" max="10" width="1.28515625" style="2" customWidth="1"/>
    <col min="11" max="17" width="10.7109375" style="2" customWidth="1"/>
    <col min="18" max="18" width="0.7109375" style="15" customWidth="1"/>
    <col min="19" max="25" width="10.7109375" style="2" customWidth="1"/>
    <col min="26" max="26" width="0.7109375" style="15" customWidth="1"/>
    <col min="27" max="33" width="10.7109375" style="2" customWidth="1"/>
    <col min="34" max="34" width="0.7109375" style="15" customWidth="1"/>
    <col min="35" max="41" width="10.7109375" style="2" customWidth="1"/>
    <col min="42" max="42" width="0.7109375" style="15" customWidth="1"/>
    <col min="43" max="49" width="10.7109375" style="2" customWidth="1"/>
    <col min="50" max="50" width="0.7109375" style="15" customWidth="1"/>
    <col min="51" max="57" width="10.7109375" style="2" customWidth="1"/>
    <col min="58" max="58" width="0.7109375" style="15" customWidth="1"/>
    <col min="59" max="65" width="10.7109375" style="2" customWidth="1"/>
    <col min="66" max="66" width="0.7109375" style="15" customWidth="1"/>
    <col min="67" max="73" width="10.7109375" style="2" customWidth="1"/>
    <col min="74" max="74" width="0.7109375" style="15" customWidth="1"/>
    <col min="75" max="81" width="10.7109375" style="2" customWidth="1"/>
    <col min="82" max="82" width="0.7109375" style="15" customWidth="1"/>
    <col min="83" max="86" width="10.7109375" style="2" customWidth="1"/>
    <col min="87" max="87" width="11.85546875" style="2" bestFit="1" customWidth="1"/>
    <col min="88" max="89" width="10.7109375" style="2" customWidth="1"/>
    <col min="90" max="178" width="11.42578125" style="2" customWidth="1"/>
    <col min="179" max="16384" width="8.85546875" style="2"/>
  </cols>
  <sheetData>
    <row r="1" spans="1:89" x14ac:dyDescent="0.2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32"/>
      <c r="S1" s="5"/>
      <c r="T1" s="5"/>
      <c r="U1" s="5"/>
      <c r="V1" s="5"/>
      <c r="W1" s="5"/>
      <c r="X1" s="5"/>
      <c r="Y1" s="5"/>
      <c r="Z1" s="32"/>
      <c r="AA1" s="5"/>
      <c r="AB1" s="5"/>
      <c r="AC1" s="5"/>
      <c r="AD1" s="5"/>
      <c r="AE1" s="5"/>
      <c r="AF1" s="5"/>
      <c r="AG1" s="5"/>
      <c r="AH1" s="32"/>
      <c r="AI1" s="5"/>
      <c r="AJ1" s="5"/>
      <c r="AK1" s="5"/>
      <c r="AL1" s="5"/>
      <c r="AM1" s="5"/>
      <c r="AN1" s="5"/>
      <c r="AO1" s="5"/>
      <c r="AP1" s="32"/>
      <c r="AQ1" s="5"/>
      <c r="AR1" s="5"/>
      <c r="AS1" s="5"/>
      <c r="AT1" s="5"/>
      <c r="AU1" s="5"/>
      <c r="AV1" s="5"/>
      <c r="AW1" s="5"/>
      <c r="AX1" s="32"/>
      <c r="AY1" s="5"/>
      <c r="AZ1" s="5"/>
      <c r="BA1" s="5"/>
      <c r="BB1" s="5"/>
      <c r="BC1" s="5"/>
      <c r="BD1" s="5"/>
      <c r="BE1" s="5"/>
      <c r="BF1" s="32"/>
      <c r="BG1" s="5"/>
      <c r="BH1" s="5"/>
      <c r="BI1" s="5"/>
      <c r="BJ1" s="5"/>
      <c r="BK1" s="5"/>
      <c r="BL1" s="5"/>
      <c r="BM1" s="5"/>
      <c r="BN1" s="32"/>
      <c r="BO1" s="5"/>
      <c r="BP1" s="5"/>
      <c r="BQ1" s="5"/>
      <c r="BR1" s="5"/>
      <c r="BS1" s="5"/>
      <c r="BT1" s="5"/>
      <c r="BU1" s="5"/>
      <c r="BV1" s="32"/>
      <c r="BW1" s="5"/>
      <c r="BX1" s="5"/>
      <c r="BY1" s="5"/>
      <c r="BZ1" s="5"/>
      <c r="CA1" s="5"/>
      <c r="CB1" s="5"/>
      <c r="CC1" s="5"/>
      <c r="CD1" s="32"/>
      <c r="CE1" s="5"/>
      <c r="CF1" s="5"/>
      <c r="CG1" s="5"/>
      <c r="CH1" s="5"/>
      <c r="CI1" s="5"/>
      <c r="CJ1" s="5"/>
      <c r="CK1" s="5"/>
    </row>
    <row r="2" spans="1:89" x14ac:dyDescent="0.2">
      <c r="A2" s="4" t="s">
        <v>46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33"/>
      <c r="S2" s="6"/>
      <c r="T2" s="6"/>
      <c r="U2" s="6"/>
      <c r="V2" s="6"/>
      <c r="W2" s="6"/>
      <c r="X2" s="6"/>
      <c r="Y2" s="6"/>
      <c r="Z2" s="33"/>
      <c r="AA2" s="6"/>
      <c r="AB2" s="6"/>
      <c r="AC2" s="6"/>
      <c r="AD2" s="6"/>
      <c r="AE2" s="6"/>
      <c r="AF2" s="6"/>
      <c r="AG2" s="6"/>
      <c r="AH2" s="33"/>
      <c r="AI2" s="6"/>
      <c r="AJ2" s="6"/>
      <c r="AK2" s="6"/>
      <c r="AL2" s="6"/>
      <c r="AM2" s="6"/>
      <c r="AN2" s="6"/>
      <c r="AO2" s="6"/>
      <c r="AP2" s="33"/>
      <c r="AQ2" s="6"/>
      <c r="AR2" s="6"/>
      <c r="AS2" s="6"/>
      <c r="AT2" s="6"/>
      <c r="AU2" s="6"/>
      <c r="AV2" s="6"/>
      <c r="AW2" s="6"/>
      <c r="AX2" s="33"/>
      <c r="AY2" s="6"/>
      <c r="AZ2" s="6"/>
      <c r="BA2" s="6"/>
      <c r="BB2" s="6"/>
      <c r="BC2" s="6"/>
      <c r="BD2" s="6"/>
      <c r="BE2" s="6"/>
      <c r="BF2" s="33"/>
      <c r="BG2" s="6"/>
      <c r="BH2" s="6"/>
      <c r="BI2" s="6"/>
      <c r="BJ2" s="6"/>
      <c r="BK2" s="6"/>
      <c r="BL2" s="6"/>
      <c r="BM2" s="6"/>
      <c r="BN2" s="33"/>
      <c r="BO2" s="6"/>
      <c r="BP2" s="6"/>
      <c r="BQ2" s="6"/>
      <c r="BR2" s="6"/>
      <c r="BS2" s="6"/>
      <c r="BT2" s="6"/>
      <c r="BU2" s="6"/>
      <c r="BV2" s="33"/>
      <c r="BW2" s="6"/>
      <c r="BX2" s="6"/>
      <c r="BY2" s="6"/>
      <c r="BZ2" s="6"/>
      <c r="CA2" s="6"/>
      <c r="CB2" s="6"/>
      <c r="CC2" s="6"/>
      <c r="CD2" s="33"/>
      <c r="CE2" s="6"/>
      <c r="CF2" s="6"/>
      <c r="CG2" s="6"/>
      <c r="CH2" s="6"/>
      <c r="CI2" s="6"/>
      <c r="CJ2" s="6"/>
      <c r="CK2" s="6"/>
    </row>
    <row r="3" spans="1:89" ht="15.75" customHeight="1" x14ac:dyDescent="0.2">
      <c r="A3" s="3" t="s">
        <v>90</v>
      </c>
      <c r="B3" s="6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S3" s="15"/>
      <c r="T3" s="15"/>
      <c r="U3" s="15"/>
      <c r="V3" s="15"/>
      <c r="W3" s="15"/>
      <c r="X3" s="15"/>
      <c r="Y3" s="15"/>
      <c r="AA3" s="15"/>
      <c r="AB3" s="15"/>
      <c r="AC3" s="15"/>
      <c r="AD3" s="15"/>
      <c r="AE3" s="15"/>
      <c r="AF3" s="15"/>
      <c r="AG3" s="15"/>
      <c r="AI3" s="15"/>
      <c r="AJ3" s="15"/>
      <c r="AK3" s="15"/>
      <c r="AL3" s="15"/>
      <c r="AM3" s="15"/>
      <c r="AN3" s="15"/>
      <c r="AO3" s="15"/>
      <c r="AQ3" s="15"/>
      <c r="AR3" s="15"/>
      <c r="AS3" s="15"/>
      <c r="AT3" s="15"/>
      <c r="AU3" s="15"/>
      <c r="AV3" s="15"/>
      <c r="AW3" s="15"/>
      <c r="AY3" s="15"/>
      <c r="AZ3" s="15"/>
      <c r="BA3" s="15"/>
      <c r="BB3" s="15"/>
      <c r="BC3" s="15"/>
      <c r="BD3" s="15"/>
      <c r="BE3" s="15"/>
      <c r="BG3" s="15"/>
      <c r="BH3" s="15"/>
      <c r="BI3" s="15"/>
      <c r="BJ3" s="15"/>
      <c r="BK3" s="15"/>
      <c r="BL3" s="15"/>
      <c r="BM3" s="15"/>
      <c r="BO3" s="15"/>
      <c r="BP3" s="15"/>
      <c r="BQ3" s="15"/>
      <c r="BR3" s="15"/>
      <c r="BS3" s="15"/>
      <c r="BT3" s="15"/>
      <c r="BU3" s="15"/>
      <c r="BW3" s="15"/>
      <c r="BX3" s="15"/>
      <c r="BY3" s="15"/>
      <c r="BZ3" s="15"/>
      <c r="CA3" s="15"/>
      <c r="CB3" s="15"/>
      <c r="CC3" s="15"/>
      <c r="CE3" s="15"/>
      <c r="CF3" s="15"/>
      <c r="CG3" s="15"/>
      <c r="CH3" s="15"/>
      <c r="CI3" s="15"/>
      <c r="CJ3" s="15"/>
      <c r="CK3" s="15"/>
    </row>
    <row r="4" spans="1:89" ht="15.75" customHeight="1" x14ac:dyDescent="0.2">
      <c r="A4" s="3"/>
      <c r="B4" s="6"/>
      <c r="C4" s="138" t="s">
        <v>47</v>
      </c>
      <c r="D4" s="139"/>
      <c r="E4" s="139"/>
      <c r="F4" s="139"/>
      <c r="G4" s="139"/>
      <c r="H4" s="139"/>
      <c r="I4" s="140"/>
      <c r="J4" s="114"/>
      <c r="K4" s="138" t="s">
        <v>154</v>
      </c>
      <c r="L4" s="139"/>
      <c r="M4" s="139"/>
      <c r="N4" s="139"/>
      <c r="O4" s="139"/>
      <c r="P4" s="139"/>
      <c r="Q4" s="140"/>
      <c r="R4" s="22"/>
      <c r="S4" s="138" t="s">
        <v>48</v>
      </c>
      <c r="T4" s="139"/>
      <c r="U4" s="139"/>
      <c r="V4" s="139"/>
      <c r="W4" s="139"/>
      <c r="X4" s="139"/>
      <c r="Y4" s="140"/>
      <c r="Z4" s="22"/>
      <c r="AA4" s="138" t="s">
        <v>49</v>
      </c>
      <c r="AB4" s="139"/>
      <c r="AC4" s="139"/>
      <c r="AD4" s="139"/>
      <c r="AE4" s="139"/>
      <c r="AF4" s="139"/>
      <c r="AG4" s="140"/>
      <c r="AH4" s="22"/>
      <c r="AI4" s="138" t="s">
        <v>50</v>
      </c>
      <c r="AJ4" s="139"/>
      <c r="AK4" s="139"/>
      <c r="AL4" s="139"/>
      <c r="AM4" s="139"/>
      <c r="AN4" s="139"/>
      <c r="AO4" s="140"/>
      <c r="AP4" s="107"/>
      <c r="AQ4" s="138" t="s">
        <v>51</v>
      </c>
      <c r="AR4" s="139"/>
      <c r="AS4" s="139"/>
      <c r="AT4" s="139"/>
      <c r="AU4" s="139"/>
      <c r="AV4" s="139"/>
      <c r="AW4" s="140"/>
      <c r="AX4" s="107"/>
      <c r="AY4" s="138" t="s">
        <v>54</v>
      </c>
      <c r="AZ4" s="139"/>
      <c r="BA4" s="139"/>
      <c r="BB4" s="139"/>
      <c r="BC4" s="139"/>
      <c r="BD4" s="139"/>
      <c r="BE4" s="140"/>
      <c r="BF4" s="107"/>
      <c r="BG4" s="138" t="s">
        <v>80</v>
      </c>
      <c r="BH4" s="139"/>
      <c r="BI4" s="139"/>
      <c r="BJ4" s="139"/>
      <c r="BK4" s="139"/>
      <c r="BL4" s="139"/>
      <c r="BM4" s="140"/>
      <c r="BN4" s="107"/>
      <c r="BO4" s="138" t="s">
        <v>81</v>
      </c>
      <c r="BP4" s="139"/>
      <c r="BQ4" s="139"/>
      <c r="BR4" s="139"/>
      <c r="BS4" s="139"/>
      <c r="BT4" s="139"/>
      <c r="BU4" s="140"/>
      <c r="BV4" s="107"/>
      <c r="BW4" s="138" t="s">
        <v>78</v>
      </c>
      <c r="BX4" s="139"/>
      <c r="BY4" s="139"/>
      <c r="BZ4" s="139"/>
      <c r="CA4" s="139"/>
      <c r="CB4" s="139"/>
      <c r="CC4" s="140"/>
      <c r="CD4" s="107"/>
      <c r="CE4" s="138" t="s">
        <v>79</v>
      </c>
      <c r="CF4" s="139"/>
      <c r="CG4" s="139"/>
      <c r="CH4" s="139"/>
      <c r="CI4" s="139"/>
      <c r="CJ4" s="139"/>
      <c r="CK4" s="140"/>
    </row>
    <row r="5" spans="1:89" ht="22.5" x14ac:dyDescent="0.2">
      <c r="A5" s="3"/>
      <c r="B5" s="6"/>
      <c r="C5" s="31" t="s">
        <v>93</v>
      </c>
      <c r="D5" s="31" t="s">
        <v>94</v>
      </c>
      <c r="E5" s="31" t="s">
        <v>95</v>
      </c>
      <c r="F5" s="31">
        <v>2016</v>
      </c>
      <c r="G5" s="31">
        <v>2017</v>
      </c>
      <c r="H5" s="31" t="s">
        <v>91</v>
      </c>
      <c r="I5" s="31" t="s">
        <v>92</v>
      </c>
      <c r="J5" s="34"/>
      <c r="K5" s="31" t="s">
        <v>93</v>
      </c>
      <c r="L5" s="31" t="s">
        <v>94</v>
      </c>
      <c r="M5" s="31" t="s">
        <v>95</v>
      </c>
      <c r="N5" s="31">
        <v>2016</v>
      </c>
      <c r="O5" s="31">
        <v>2017</v>
      </c>
      <c r="P5" s="31" t="s">
        <v>91</v>
      </c>
      <c r="Q5" s="31" t="s">
        <v>92</v>
      </c>
      <c r="R5" s="34"/>
      <c r="S5" s="31" t="s">
        <v>93</v>
      </c>
      <c r="T5" s="31" t="s">
        <v>94</v>
      </c>
      <c r="U5" s="31" t="s">
        <v>95</v>
      </c>
      <c r="V5" s="31">
        <v>2016</v>
      </c>
      <c r="W5" s="31">
        <v>2017</v>
      </c>
      <c r="X5" s="31" t="s">
        <v>91</v>
      </c>
      <c r="Y5" s="31" t="s">
        <v>92</v>
      </c>
      <c r="Z5" s="34"/>
      <c r="AA5" s="31" t="s">
        <v>93</v>
      </c>
      <c r="AB5" s="31" t="s">
        <v>94</v>
      </c>
      <c r="AC5" s="31" t="s">
        <v>95</v>
      </c>
      <c r="AD5" s="31">
        <v>2016</v>
      </c>
      <c r="AE5" s="31">
        <v>2017</v>
      </c>
      <c r="AF5" s="31" t="s">
        <v>91</v>
      </c>
      <c r="AG5" s="31" t="s">
        <v>92</v>
      </c>
      <c r="AH5" s="34"/>
      <c r="AI5" s="31" t="s">
        <v>93</v>
      </c>
      <c r="AJ5" s="31" t="s">
        <v>94</v>
      </c>
      <c r="AK5" s="31" t="s">
        <v>95</v>
      </c>
      <c r="AL5" s="31">
        <v>2016</v>
      </c>
      <c r="AM5" s="31">
        <v>2017</v>
      </c>
      <c r="AN5" s="31" t="s">
        <v>91</v>
      </c>
      <c r="AO5" s="31" t="s">
        <v>92</v>
      </c>
      <c r="AP5" s="34"/>
      <c r="AQ5" s="31" t="s">
        <v>93</v>
      </c>
      <c r="AR5" s="31" t="s">
        <v>94</v>
      </c>
      <c r="AS5" s="31" t="s">
        <v>95</v>
      </c>
      <c r="AT5" s="31">
        <v>2016</v>
      </c>
      <c r="AU5" s="31">
        <v>2017</v>
      </c>
      <c r="AV5" s="31" t="s">
        <v>91</v>
      </c>
      <c r="AW5" s="31" t="s">
        <v>92</v>
      </c>
      <c r="AX5" s="34"/>
      <c r="AY5" s="31" t="s">
        <v>93</v>
      </c>
      <c r="AZ5" s="31" t="s">
        <v>94</v>
      </c>
      <c r="BA5" s="31" t="s">
        <v>95</v>
      </c>
      <c r="BB5" s="31">
        <v>2016</v>
      </c>
      <c r="BC5" s="31">
        <v>2017</v>
      </c>
      <c r="BD5" s="31" t="s">
        <v>91</v>
      </c>
      <c r="BE5" s="31" t="s">
        <v>92</v>
      </c>
      <c r="BF5" s="34"/>
      <c r="BG5" s="31" t="s">
        <v>93</v>
      </c>
      <c r="BH5" s="31" t="s">
        <v>94</v>
      </c>
      <c r="BI5" s="31" t="s">
        <v>95</v>
      </c>
      <c r="BJ5" s="31">
        <v>2016</v>
      </c>
      <c r="BK5" s="31">
        <v>2017</v>
      </c>
      <c r="BL5" s="31" t="s">
        <v>91</v>
      </c>
      <c r="BM5" s="31" t="s">
        <v>92</v>
      </c>
      <c r="BN5" s="34"/>
      <c r="BO5" s="31" t="s">
        <v>93</v>
      </c>
      <c r="BP5" s="31" t="s">
        <v>94</v>
      </c>
      <c r="BQ5" s="31" t="s">
        <v>95</v>
      </c>
      <c r="BR5" s="31">
        <v>2016</v>
      </c>
      <c r="BS5" s="31">
        <v>2017</v>
      </c>
      <c r="BT5" s="31" t="s">
        <v>91</v>
      </c>
      <c r="BU5" s="31" t="s">
        <v>92</v>
      </c>
      <c r="BV5" s="34"/>
      <c r="BW5" s="31" t="s">
        <v>93</v>
      </c>
      <c r="BX5" s="31" t="s">
        <v>94</v>
      </c>
      <c r="BY5" s="31" t="s">
        <v>95</v>
      </c>
      <c r="BZ5" s="31">
        <v>2016</v>
      </c>
      <c r="CA5" s="31">
        <v>2017</v>
      </c>
      <c r="CB5" s="31" t="s">
        <v>91</v>
      </c>
      <c r="CC5" s="31" t="s">
        <v>92</v>
      </c>
      <c r="CD5" s="34"/>
      <c r="CE5" s="31" t="s">
        <v>93</v>
      </c>
      <c r="CF5" s="31" t="s">
        <v>94</v>
      </c>
      <c r="CG5" s="31" t="s">
        <v>95</v>
      </c>
      <c r="CH5" s="31">
        <v>2016</v>
      </c>
      <c r="CI5" s="31">
        <v>2017</v>
      </c>
      <c r="CJ5" s="31" t="s">
        <v>91</v>
      </c>
      <c r="CK5" s="31" t="s">
        <v>92</v>
      </c>
    </row>
    <row r="6" spans="1:89" x14ac:dyDescent="0.2">
      <c r="B6" s="8" t="s">
        <v>58</v>
      </c>
      <c r="C6" s="24">
        <f>+'[4]2015-2017'!$AB$8</f>
        <v>176825.47</v>
      </c>
      <c r="D6" s="25">
        <f>+'[4]2015-2017'!$AC$8</f>
        <v>168733.62</v>
      </c>
      <c r="E6" s="25">
        <f>+D6-C6</f>
        <v>-8091.8500000000058</v>
      </c>
      <c r="F6" s="25">
        <f>+'exp line dept(2016)'!C6</f>
        <v>177064</v>
      </c>
      <c r="G6" s="25">
        <f>+'exp line dept(2017)'!C6</f>
        <v>174066</v>
      </c>
      <c r="H6" s="25">
        <f>+G6-C6</f>
        <v>-2759.4700000000012</v>
      </c>
      <c r="I6" s="26">
        <f>+G6-F6</f>
        <v>-2998</v>
      </c>
      <c r="J6" s="25"/>
      <c r="K6" s="24">
        <v>0</v>
      </c>
      <c r="L6" s="25">
        <v>0</v>
      </c>
      <c r="M6" s="25">
        <f>+L6-K6</f>
        <v>0</v>
      </c>
      <c r="N6" s="25">
        <v>0</v>
      </c>
      <c r="O6" s="25">
        <f>+'exp line dept(2017)'!D6</f>
        <v>41388.656531219538</v>
      </c>
      <c r="P6" s="25">
        <f>+O6-K6</f>
        <v>41388.656531219538</v>
      </c>
      <c r="Q6" s="26">
        <f>+O6-N6</f>
        <v>41388.656531219538</v>
      </c>
      <c r="R6" s="25"/>
      <c r="S6" s="24">
        <f>+'[5]2015-2017'!$V$8</f>
        <v>1006758</v>
      </c>
      <c r="T6" s="25">
        <f>+'[5]2015-2017'!$W$8</f>
        <v>920253.07</v>
      </c>
      <c r="U6" s="25">
        <f>+T6-S6</f>
        <v>-86504.930000000051</v>
      </c>
      <c r="V6" s="25">
        <f>+'exp line dept(2016)'!D6</f>
        <v>895544</v>
      </c>
      <c r="W6" s="25">
        <f>+'exp_line office'!G6</f>
        <v>972991.26467399264</v>
      </c>
      <c r="X6" s="25">
        <f>+W6-S6</f>
        <v>-33766.735326007358</v>
      </c>
      <c r="Y6" s="26">
        <f>+W6-V6</f>
        <v>77447.264673992642</v>
      </c>
      <c r="Z6" s="25"/>
      <c r="AA6" s="24">
        <f>+'[6]2015-2017'!$V$8</f>
        <v>822571.25</v>
      </c>
      <c r="AB6" s="25">
        <f>+'[6]2015-2017'!$W$8</f>
        <v>746797.67</v>
      </c>
      <c r="AC6" s="25">
        <f>+AB6-AA6</f>
        <v>-75773.579999999958</v>
      </c>
      <c r="AD6" s="25">
        <f>+'[6]2015-2017'!$Y$8</f>
        <v>828299</v>
      </c>
      <c r="AE6" s="25">
        <f>+'exp line dept(2017)'!F6</f>
        <v>782836</v>
      </c>
      <c r="AF6" s="25">
        <f>+AE6-AB6</f>
        <v>36038.329999999958</v>
      </c>
      <c r="AG6" s="26">
        <f>+AE6-AD6</f>
        <v>-45463</v>
      </c>
      <c r="AH6" s="25"/>
      <c r="AI6" s="24">
        <f>+'[7]2015-2017'!$V$8</f>
        <v>466292.45</v>
      </c>
      <c r="AJ6" s="25">
        <f>+'[7]2015-2017'!$W$8</f>
        <v>413146.87</v>
      </c>
      <c r="AK6" s="25">
        <f>+AJ6-AI6</f>
        <v>-53145.580000000016</v>
      </c>
      <c r="AL6" s="25">
        <f>+'exp line dept(2016)'!F6</f>
        <v>445563</v>
      </c>
      <c r="AM6" s="25">
        <f>+'exp line dept(2017)'!G6</f>
        <v>541309.80000000005</v>
      </c>
      <c r="AN6" s="25">
        <f>+AM6-AI6</f>
        <v>75017.350000000035</v>
      </c>
      <c r="AO6" s="26">
        <f>+AM6-AL6</f>
        <v>95746.800000000047</v>
      </c>
      <c r="AP6" s="25"/>
      <c r="AQ6" s="24">
        <f>+'[3]2015-2017'!$V$8</f>
        <v>428869.18999999994</v>
      </c>
      <c r="AR6" s="25">
        <f>+'[3]2015-2017'!$W$8</f>
        <v>404496.34</v>
      </c>
      <c r="AS6" s="25">
        <f>+AR6-AQ6</f>
        <v>-24372.849999999919</v>
      </c>
      <c r="AT6" s="25">
        <f>+'exp line dept(2016)'!G6</f>
        <v>427819</v>
      </c>
      <c r="AU6" s="25">
        <f>+'exp line dept(2017)'!H6</f>
        <v>398674</v>
      </c>
      <c r="AV6" s="25">
        <f>+AU6-AQ6</f>
        <v>-30195.189999999944</v>
      </c>
      <c r="AW6" s="26">
        <f>+AU6-AT6</f>
        <v>-29145</v>
      </c>
      <c r="AX6" s="25"/>
      <c r="AY6" s="24">
        <f>+'[8]2015-2017-IEQA '!$V$8+'[8]2015-2017-IEQA '!$V$9+'[8]2015-2017-IEQA '!$V$10</f>
        <v>248505.85419500002</v>
      </c>
      <c r="AZ6" s="25">
        <f>+'[8]2015-2017-IEQA '!$W$8</f>
        <v>234305.3</v>
      </c>
      <c r="BA6" s="25">
        <f>+AZ6-AY6</f>
        <v>-14200.554195000033</v>
      </c>
      <c r="BB6" s="25">
        <f>+'exp line dept(2016)'!H6</f>
        <v>240851</v>
      </c>
      <c r="BC6" s="25">
        <f>+'exp line dept(2017)'!I6</f>
        <v>236870.10914160786</v>
      </c>
      <c r="BD6" s="25">
        <f>+BC6-AY6</f>
        <v>-11635.745053392166</v>
      </c>
      <c r="BE6" s="26">
        <f>+BC6-BB6</f>
        <v>-3980.8908583921439</v>
      </c>
      <c r="BF6" s="25"/>
      <c r="BG6" s="24">
        <f>+'[9]2015-2017'!$BF$8</f>
        <v>1784960.0322749999</v>
      </c>
      <c r="BH6" s="25">
        <f>+'[9]2015-2017'!$BG$8</f>
        <v>1505823.5799999998</v>
      </c>
      <c r="BI6" s="25">
        <f>+BH6-BG6</f>
        <v>-279136.45227500005</v>
      </c>
      <c r="BJ6" s="25">
        <f>+'exp line dept(2016)'!I6</f>
        <v>1598803</v>
      </c>
      <c r="BK6" s="25">
        <f>+'exp line dept(2017)'!J6</f>
        <v>1658789.8233369952</v>
      </c>
      <c r="BL6" s="25">
        <f>+BK6-BG6</f>
        <v>-126170.20893800468</v>
      </c>
      <c r="BM6" s="26">
        <f>+BK6-BJ6</f>
        <v>59986.823336995207</v>
      </c>
      <c r="BN6" s="25"/>
      <c r="BO6" s="24">
        <f>+'[10]2015-2017'!$AB$8</f>
        <v>692412.85500000021</v>
      </c>
      <c r="BP6" s="25">
        <f>+'[10]2015-2017'!$AC$8</f>
        <v>735214.90000000014</v>
      </c>
      <c r="BQ6" s="25">
        <f>+BP6-BO6</f>
        <v>42802.044999999925</v>
      </c>
      <c r="BR6" s="25">
        <f>+'exp line dept(2016)'!J6</f>
        <v>528871</v>
      </c>
      <c r="BS6" s="25">
        <f>+'exp line dept(2017)'!K6</f>
        <v>626669.72466220171</v>
      </c>
      <c r="BT6" s="25">
        <f>+BS6-BO6</f>
        <v>-65743.130337798502</v>
      </c>
      <c r="BU6" s="26">
        <f>+BS6-BR6</f>
        <v>97798.724662201712</v>
      </c>
      <c r="BV6" s="25"/>
      <c r="BW6" s="24">
        <f>+'[11]2015-2017'!$AZ$8+'[11]2015-2017'!$AZ$9</f>
        <v>474782.89397499996</v>
      </c>
      <c r="BX6" s="25">
        <f>+'[11]2015-2017'!$BA$8</f>
        <v>369470.36</v>
      </c>
      <c r="BY6" s="25">
        <f>+BX6-BW6</f>
        <v>-105312.53397499997</v>
      </c>
      <c r="BZ6" s="25">
        <f>+'exp line dept(2016)'!K6</f>
        <v>364902</v>
      </c>
      <c r="CA6" s="25">
        <f>+'exp line dept(2017)'!L6</f>
        <v>454373.64551924134</v>
      </c>
      <c r="CB6" s="25">
        <f>+CA6-BW6</f>
        <v>-20409.248455758614</v>
      </c>
      <c r="CC6" s="26">
        <f>+CA6-BZ6</f>
        <v>89471.645519241341</v>
      </c>
      <c r="CD6" s="25"/>
      <c r="CE6" s="108">
        <f t="shared" ref="CE6:CE17" si="0">+C6+S6+AA6+AI6+AQ6+AY6+BG6+BO6+BW6</f>
        <v>6101977.995445</v>
      </c>
      <c r="CF6" s="109">
        <f t="shared" ref="CF6:CF17" si="1">+D6+T6+AB6+AJ6+AR6+AZ6+BH6+BP6+BX6</f>
        <v>5498241.71</v>
      </c>
      <c r="CG6" s="109">
        <f>+CF6-CE6</f>
        <v>-603736.28544500005</v>
      </c>
      <c r="CH6" s="109">
        <f t="shared" ref="CH6:CH17" si="2">+F6+V6+AD6+AL6+AT6+BB6+BJ6+BR6+BZ6</f>
        <v>5507716</v>
      </c>
      <c r="CI6" s="109">
        <f>+G6+W6+AE6+AM6+AU6+BC6+BK6+BS6+CA6+O6</f>
        <v>5887969.0238652583</v>
      </c>
      <c r="CJ6" s="109">
        <f>+CI6-CE6</f>
        <v>-214008.97157974169</v>
      </c>
      <c r="CK6" s="110">
        <f>+CI6-CH6</f>
        <v>380253.02386525832</v>
      </c>
    </row>
    <row r="7" spans="1:89" x14ac:dyDescent="0.2">
      <c r="B7" s="8" t="s">
        <v>59</v>
      </c>
      <c r="C7" s="24"/>
      <c r="D7" s="25"/>
      <c r="E7" s="25">
        <f t="shared" ref="E7:E17" si="3">+D7-C7</f>
        <v>0</v>
      </c>
      <c r="F7" s="25">
        <f>+'exp line dept(2016)'!C7</f>
        <v>278</v>
      </c>
      <c r="G7" s="25">
        <f>+'exp line dept(2017)'!C7</f>
        <v>5196.5</v>
      </c>
      <c r="H7" s="25">
        <f t="shared" ref="H7:H17" si="4">+G7-C7</f>
        <v>5196.5</v>
      </c>
      <c r="I7" s="26">
        <f t="shared" ref="I7:I17" si="5">+G7-F7</f>
        <v>4918.5</v>
      </c>
      <c r="J7" s="25"/>
      <c r="K7" s="24">
        <v>0</v>
      </c>
      <c r="L7" s="25">
        <v>0</v>
      </c>
      <c r="M7" s="25">
        <f t="shared" ref="M7:M17" si="6">+L7-K7</f>
        <v>0</v>
      </c>
      <c r="N7" s="25">
        <v>0</v>
      </c>
      <c r="O7" s="25">
        <f>+'exp line dept(2017)'!D7</f>
        <v>2111.2374432292054</v>
      </c>
      <c r="P7" s="25">
        <f t="shared" ref="P7:P17" si="7">+O7-K7</f>
        <v>2111.2374432292054</v>
      </c>
      <c r="Q7" s="26">
        <f t="shared" ref="Q7:Q17" si="8">+O7-N7</f>
        <v>2111.2374432292054</v>
      </c>
      <c r="R7" s="25"/>
      <c r="S7" s="24"/>
      <c r="T7" s="25"/>
      <c r="U7" s="25">
        <f t="shared" ref="U7:U17" si="9">+T7-S7</f>
        <v>0</v>
      </c>
      <c r="V7" s="25">
        <f>+'exp line dept(2016)'!D7</f>
        <v>16712</v>
      </c>
      <c r="W7" s="25">
        <f>+'exp_line office'!G7</f>
        <v>24836.084249084255</v>
      </c>
      <c r="X7" s="25">
        <f t="shared" ref="X7:X17" si="10">+W7-S7</f>
        <v>24836.084249084255</v>
      </c>
      <c r="Y7" s="26">
        <f t="shared" ref="Y7:Y17" si="11">+W7-V7</f>
        <v>8124.0842490842551</v>
      </c>
      <c r="Z7" s="25"/>
      <c r="AA7" s="24"/>
      <c r="AB7" s="25"/>
      <c r="AC7" s="25">
        <f t="shared" ref="AC7:AC17" si="12">+AB7-AA7</f>
        <v>0</v>
      </c>
      <c r="AD7" s="25"/>
      <c r="AE7" s="25">
        <f>+'exp line dept(2017)'!F7</f>
        <v>9682.1153846153829</v>
      </c>
      <c r="AF7" s="25">
        <f t="shared" ref="AF7:AF17" si="13">+AE7-AB7</f>
        <v>9682.1153846153829</v>
      </c>
      <c r="AG7" s="26">
        <f t="shared" ref="AG7:AG17" si="14">+AE7-AD7</f>
        <v>9682.1153846153829</v>
      </c>
      <c r="AH7" s="25"/>
      <c r="AI7" s="24"/>
      <c r="AJ7" s="25"/>
      <c r="AK7" s="25">
        <f t="shared" ref="AK7:AK17" si="15">+AJ7-AI7</f>
        <v>0</v>
      </c>
      <c r="AL7" s="25">
        <f>+'exp line dept(2016)'!F7</f>
        <v>8270</v>
      </c>
      <c r="AM7" s="25">
        <f>+'exp line dept(2017)'!G7</f>
        <v>13377.11538461539</v>
      </c>
      <c r="AN7" s="25">
        <f t="shared" ref="AN7:AN17" si="16">+AM7-AI7</f>
        <v>13377.11538461539</v>
      </c>
      <c r="AO7" s="26">
        <f t="shared" ref="AO7:AO17" si="17">+AM7-AL7</f>
        <v>5107.1153846153902</v>
      </c>
      <c r="AP7" s="25"/>
      <c r="AQ7" s="24"/>
      <c r="AR7" s="25"/>
      <c r="AS7" s="25">
        <f t="shared" ref="AS7:AS17" si="18">+AR7-AQ7</f>
        <v>0</v>
      </c>
      <c r="AT7" s="25">
        <f>+'exp line dept(2016)'!G7</f>
        <v>9695</v>
      </c>
      <c r="AU7" s="25">
        <f>+'exp line dept(2017)'!H7</f>
        <v>10855.846153846156</v>
      </c>
      <c r="AV7" s="25">
        <f t="shared" ref="AV7:AV17" si="19">+AU7-AQ7</f>
        <v>10855.846153846156</v>
      </c>
      <c r="AW7" s="26">
        <f t="shared" ref="AW7:AW17" si="20">+AU7-AT7</f>
        <v>1160.8461538461561</v>
      </c>
      <c r="AX7" s="25"/>
      <c r="AY7" s="24"/>
      <c r="AZ7" s="25"/>
      <c r="BA7" s="25">
        <f t="shared" ref="BA7:BA17" si="21">+AZ7-AY7</f>
        <v>0</v>
      </c>
      <c r="BB7" s="25">
        <f>+'exp line dept(2016)'!H7</f>
        <v>7326</v>
      </c>
      <c r="BC7" s="25">
        <f>+'exp line dept(2017)'!I7</f>
        <v>5973.7757578980036</v>
      </c>
      <c r="BD7" s="25">
        <f t="shared" ref="BD7:BD17" si="22">+BC7-AY7</f>
        <v>5973.7757578980036</v>
      </c>
      <c r="BE7" s="26">
        <f t="shared" ref="BE7:BE17" si="23">+BC7-BB7</f>
        <v>-1352.2242421019964</v>
      </c>
      <c r="BF7" s="25"/>
      <c r="BG7" s="24"/>
      <c r="BH7" s="25"/>
      <c r="BI7" s="25">
        <f t="shared" ref="BI7:BI17" si="24">+BH7-BG7</f>
        <v>0</v>
      </c>
      <c r="BJ7" s="25">
        <f>+'exp line dept(2016)'!I7</f>
        <v>42804</v>
      </c>
      <c r="BK7" s="25">
        <f>+'exp line dept(2017)'!J7</f>
        <v>33924.344143157017</v>
      </c>
      <c r="BL7" s="25">
        <f t="shared" ref="BL7:BL17" si="25">+BK7-BG7</f>
        <v>33924.344143157017</v>
      </c>
      <c r="BM7" s="26">
        <f t="shared" ref="BM7:BM17" si="26">+BK7-BJ7</f>
        <v>-8879.6558568429828</v>
      </c>
      <c r="BN7" s="25"/>
      <c r="BO7" s="24"/>
      <c r="BP7" s="25"/>
      <c r="BQ7" s="25">
        <f t="shared" ref="BQ7:BQ17" si="27">+BP7-BO7</f>
        <v>0</v>
      </c>
      <c r="BR7" s="25">
        <f>+'exp line dept(2016)'!J7</f>
        <v>9948</v>
      </c>
      <c r="BS7" s="25">
        <f>+'exp line dept(2017)'!K7</f>
        <v>15545.569581323069</v>
      </c>
      <c r="BT7" s="25">
        <f t="shared" ref="BT7:BT17" si="28">+BS7-BO7</f>
        <v>15545.569581323069</v>
      </c>
      <c r="BU7" s="26">
        <f t="shared" ref="BU7:BU17" si="29">+BS7-BR7</f>
        <v>5597.5695813230686</v>
      </c>
      <c r="BV7" s="25"/>
      <c r="BW7" s="24"/>
      <c r="BX7" s="25"/>
      <c r="BY7" s="25">
        <f t="shared" ref="BY7:BY17" si="30">+BX7-BW7</f>
        <v>0</v>
      </c>
      <c r="BZ7" s="25">
        <f>+'exp line dept(2016)'!K7</f>
        <v>17068</v>
      </c>
      <c r="CA7" s="25">
        <f>+'exp line dept(2017)'!L7</f>
        <v>10371.870026509743</v>
      </c>
      <c r="CB7" s="25">
        <f t="shared" ref="CB7:CB17" si="31">+CA7-BW7</f>
        <v>10371.870026509743</v>
      </c>
      <c r="CC7" s="26">
        <f t="shared" ref="CC7:CC17" si="32">+CA7-BZ7</f>
        <v>-6696.1299734902568</v>
      </c>
      <c r="CD7" s="25"/>
      <c r="CE7" s="24">
        <f t="shared" si="0"/>
        <v>0</v>
      </c>
      <c r="CF7" s="25">
        <f t="shared" si="1"/>
        <v>0</v>
      </c>
      <c r="CG7" s="25">
        <f>+CF7-CE7</f>
        <v>0</v>
      </c>
      <c r="CH7" s="25">
        <f t="shared" si="2"/>
        <v>112101</v>
      </c>
      <c r="CI7" s="25">
        <f t="shared" ref="CI7:CI17" si="33">+G7+W7+AE7+AM7+AU7+BC7+BK7+BS7+CA7+O7</f>
        <v>131874.45812427823</v>
      </c>
      <c r="CJ7" s="25">
        <f>+CI7-CE7</f>
        <v>131874.45812427823</v>
      </c>
      <c r="CK7" s="26">
        <f>+CI7-CH7</f>
        <v>19773.45812427823</v>
      </c>
    </row>
    <row r="8" spans="1:89" x14ac:dyDescent="0.2">
      <c r="B8" s="8" t="s">
        <v>60</v>
      </c>
      <c r="C8" s="24"/>
      <c r="D8" s="25"/>
      <c r="E8" s="25">
        <f t="shared" si="3"/>
        <v>0</v>
      </c>
      <c r="F8" s="25">
        <f>+'exp line dept(2016)'!C8</f>
        <v>0</v>
      </c>
      <c r="G8" s="25">
        <f>+'exp line dept(2017)'!C8</f>
        <v>0</v>
      </c>
      <c r="H8" s="25">
        <f t="shared" si="4"/>
        <v>0</v>
      </c>
      <c r="I8" s="26">
        <f t="shared" si="5"/>
        <v>0</v>
      </c>
      <c r="J8" s="25"/>
      <c r="K8" s="24">
        <v>0</v>
      </c>
      <c r="L8" s="25">
        <v>0</v>
      </c>
      <c r="M8" s="25">
        <f t="shared" si="6"/>
        <v>0</v>
      </c>
      <c r="N8" s="25">
        <v>0</v>
      </c>
      <c r="O8" s="25">
        <f>+'exp line dept(2017)'!D8</f>
        <v>0</v>
      </c>
      <c r="P8" s="25">
        <f t="shared" si="7"/>
        <v>0</v>
      </c>
      <c r="Q8" s="26">
        <f t="shared" si="8"/>
        <v>0</v>
      </c>
      <c r="R8" s="25"/>
      <c r="S8" s="24"/>
      <c r="T8" s="25"/>
      <c r="U8" s="25">
        <f t="shared" si="9"/>
        <v>0</v>
      </c>
      <c r="V8" s="25">
        <f>+'exp line dept(2016)'!D8</f>
        <v>168833</v>
      </c>
      <c r="W8" s="25">
        <f>+'exp_line office'!G8</f>
        <v>122401.12</v>
      </c>
      <c r="X8" s="25">
        <f t="shared" si="10"/>
        <v>122401.12</v>
      </c>
      <c r="Y8" s="26">
        <f t="shared" si="11"/>
        <v>-46431.880000000005</v>
      </c>
      <c r="Z8" s="25"/>
      <c r="AA8" s="24"/>
      <c r="AB8" s="25"/>
      <c r="AC8" s="25">
        <f t="shared" si="12"/>
        <v>0</v>
      </c>
      <c r="AD8" s="25"/>
      <c r="AE8" s="25">
        <f>+'exp line dept(2017)'!F8</f>
        <v>35023</v>
      </c>
      <c r="AF8" s="25">
        <f t="shared" si="13"/>
        <v>35023</v>
      </c>
      <c r="AG8" s="26">
        <f t="shared" si="14"/>
        <v>35023</v>
      </c>
      <c r="AH8" s="25"/>
      <c r="AI8" s="24"/>
      <c r="AJ8" s="25"/>
      <c r="AK8" s="25">
        <f t="shared" si="15"/>
        <v>0</v>
      </c>
      <c r="AL8" s="25">
        <f>+'exp line dept(2016)'!F8</f>
        <v>34936</v>
      </c>
      <c r="AM8" s="25">
        <f>+'exp line dept(2017)'!G8</f>
        <v>22929</v>
      </c>
      <c r="AN8" s="25">
        <f t="shared" si="16"/>
        <v>22929</v>
      </c>
      <c r="AO8" s="26">
        <f t="shared" si="17"/>
        <v>-12007</v>
      </c>
      <c r="AP8" s="25"/>
      <c r="AQ8" s="24"/>
      <c r="AR8" s="25"/>
      <c r="AS8" s="25">
        <f t="shared" si="18"/>
        <v>0</v>
      </c>
      <c r="AT8" s="25">
        <f>+'exp line dept(2016)'!G8</f>
        <v>23299</v>
      </c>
      <c r="AU8" s="25">
        <f>+'exp line dept(2017)'!H8</f>
        <v>76286</v>
      </c>
      <c r="AV8" s="25">
        <f t="shared" si="19"/>
        <v>76286</v>
      </c>
      <c r="AW8" s="26">
        <f t="shared" si="20"/>
        <v>52987</v>
      </c>
      <c r="AX8" s="25"/>
      <c r="AY8" s="24"/>
      <c r="AZ8" s="25"/>
      <c r="BA8" s="25">
        <f t="shared" si="21"/>
        <v>0</v>
      </c>
      <c r="BB8" s="25">
        <f>+'exp line dept(2016)'!H8</f>
        <v>32886</v>
      </c>
      <c r="BC8" s="25">
        <f>+'exp line dept(2017)'!I8</f>
        <v>62892</v>
      </c>
      <c r="BD8" s="25">
        <f t="shared" si="22"/>
        <v>62892</v>
      </c>
      <c r="BE8" s="26">
        <f t="shared" si="23"/>
        <v>30006</v>
      </c>
      <c r="BF8" s="25"/>
      <c r="BG8" s="24"/>
      <c r="BH8" s="25"/>
      <c r="BI8" s="25">
        <f t="shared" si="24"/>
        <v>0</v>
      </c>
      <c r="BJ8" s="25">
        <f>+'exp line dept(2016)'!I8</f>
        <v>166984</v>
      </c>
      <c r="BK8" s="25">
        <f>+'exp line dept(2017)'!J8</f>
        <v>133110.57692307694</v>
      </c>
      <c r="BL8" s="25">
        <f t="shared" si="25"/>
        <v>133110.57692307694</v>
      </c>
      <c r="BM8" s="26">
        <f t="shared" si="26"/>
        <v>-33873.423076923063</v>
      </c>
      <c r="BN8" s="25"/>
      <c r="BO8" s="24"/>
      <c r="BP8" s="25"/>
      <c r="BQ8" s="25">
        <f t="shared" si="27"/>
        <v>0</v>
      </c>
      <c r="BR8" s="25">
        <f>+'exp line dept(2016)'!J8</f>
        <v>107101</v>
      </c>
      <c r="BS8" s="25">
        <f>+'exp line dept(2017)'!K8</f>
        <v>49718</v>
      </c>
      <c r="BT8" s="25">
        <f t="shared" si="28"/>
        <v>49718</v>
      </c>
      <c r="BU8" s="26">
        <f t="shared" si="29"/>
        <v>-57383</v>
      </c>
      <c r="BV8" s="25"/>
      <c r="BW8" s="24"/>
      <c r="BX8" s="25"/>
      <c r="BY8" s="25">
        <f t="shared" si="30"/>
        <v>0</v>
      </c>
      <c r="BZ8" s="25">
        <f>+'exp line dept(2016)'!K8</f>
        <v>89697</v>
      </c>
      <c r="CA8" s="25">
        <f>+'exp line dept(2017)'!L8</f>
        <v>30168</v>
      </c>
      <c r="CB8" s="25">
        <f t="shared" si="31"/>
        <v>30168</v>
      </c>
      <c r="CC8" s="26">
        <f t="shared" si="32"/>
        <v>-59529</v>
      </c>
      <c r="CD8" s="25"/>
      <c r="CE8" s="24">
        <f t="shared" si="0"/>
        <v>0</v>
      </c>
      <c r="CF8" s="25">
        <f t="shared" si="1"/>
        <v>0</v>
      </c>
      <c r="CG8" s="25">
        <f t="shared" ref="CG8:CG17" si="34">+CF8-CE8</f>
        <v>0</v>
      </c>
      <c r="CH8" s="25">
        <f t="shared" si="2"/>
        <v>623736</v>
      </c>
      <c r="CI8" s="25">
        <f t="shared" si="33"/>
        <v>532527.69692307687</v>
      </c>
      <c r="CJ8" s="25">
        <f t="shared" ref="CJ8:CJ17" si="35">+CI8-CE8</f>
        <v>532527.69692307687</v>
      </c>
      <c r="CK8" s="26">
        <f t="shared" ref="CK8:CK17" si="36">+CI8-CH8</f>
        <v>-91208.303076923126</v>
      </c>
    </row>
    <row r="9" spans="1:89" x14ac:dyDescent="0.2">
      <c r="B9" s="8" t="s">
        <v>61</v>
      </c>
      <c r="C9" s="24"/>
      <c r="D9" s="25"/>
      <c r="E9" s="25">
        <f t="shared" si="3"/>
        <v>0</v>
      </c>
      <c r="F9" s="25">
        <f>+'exp line dept(2016)'!C9</f>
        <v>0</v>
      </c>
      <c r="G9" s="25">
        <f>+'exp line dept(2017)'!C9</f>
        <v>0</v>
      </c>
      <c r="H9" s="25">
        <f t="shared" si="4"/>
        <v>0</v>
      </c>
      <c r="I9" s="26">
        <f t="shared" si="5"/>
        <v>0</v>
      </c>
      <c r="J9" s="25"/>
      <c r="K9" s="24">
        <v>0</v>
      </c>
      <c r="L9" s="25">
        <v>0</v>
      </c>
      <c r="M9" s="25">
        <f t="shared" si="6"/>
        <v>0</v>
      </c>
      <c r="N9" s="25">
        <v>0</v>
      </c>
      <c r="O9" s="25">
        <f>+'exp line dept(2017)'!D9</f>
        <v>0</v>
      </c>
      <c r="P9" s="25">
        <f t="shared" si="7"/>
        <v>0</v>
      </c>
      <c r="Q9" s="26">
        <f t="shared" si="8"/>
        <v>0</v>
      </c>
      <c r="R9" s="25"/>
      <c r="S9" s="24"/>
      <c r="T9" s="25"/>
      <c r="U9" s="25">
        <f t="shared" si="9"/>
        <v>0</v>
      </c>
      <c r="V9" s="25">
        <f>+'exp line dept(2016)'!D9</f>
        <v>0</v>
      </c>
      <c r="W9" s="25">
        <f>+'exp_line office'!G9</f>
        <v>0</v>
      </c>
      <c r="X9" s="25">
        <f t="shared" si="10"/>
        <v>0</v>
      </c>
      <c r="Y9" s="26">
        <f t="shared" si="11"/>
        <v>0</v>
      </c>
      <c r="Z9" s="25"/>
      <c r="AA9" s="24"/>
      <c r="AB9" s="25"/>
      <c r="AC9" s="25">
        <f t="shared" si="12"/>
        <v>0</v>
      </c>
      <c r="AD9" s="25"/>
      <c r="AE9" s="25">
        <f>+'exp line dept(2017)'!F9</f>
        <v>0</v>
      </c>
      <c r="AF9" s="25">
        <f t="shared" si="13"/>
        <v>0</v>
      </c>
      <c r="AG9" s="26">
        <f t="shared" si="14"/>
        <v>0</v>
      </c>
      <c r="AH9" s="25"/>
      <c r="AI9" s="24"/>
      <c r="AJ9" s="25"/>
      <c r="AK9" s="25">
        <f t="shared" si="15"/>
        <v>0</v>
      </c>
      <c r="AL9" s="25">
        <f>+'exp line dept(2016)'!F9</f>
        <v>17468</v>
      </c>
      <c r="AM9" s="25">
        <f>+'exp line dept(2017)'!G9</f>
        <v>0</v>
      </c>
      <c r="AN9" s="25">
        <f t="shared" si="16"/>
        <v>0</v>
      </c>
      <c r="AO9" s="26">
        <f t="shared" si="17"/>
        <v>-17468</v>
      </c>
      <c r="AP9" s="25"/>
      <c r="AQ9" s="24"/>
      <c r="AR9" s="25"/>
      <c r="AS9" s="25">
        <f t="shared" si="18"/>
        <v>0</v>
      </c>
      <c r="AT9" s="25">
        <f>+'exp line dept(2016)'!G9</f>
        <v>0</v>
      </c>
      <c r="AU9" s="25">
        <f>+'exp line dept(2017)'!H9</f>
        <v>12149</v>
      </c>
      <c r="AV9" s="25">
        <f t="shared" si="19"/>
        <v>12149</v>
      </c>
      <c r="AW9" s="26">
        <f t="shared" si="20"/>
        <v>12149</v>
      </c>
      <c r="AX9" s="25"/>
      <c r="AY9" s="24"/>
      <c r="AZ9" s="25"/>
      <c r="BA9" s="25">
        <f t="shared" si="21"/>
        <v>0</v>
      </c>
      <c r="BB9" s="25">
        <f>+'exp line dept(2016)'!H9</f>
        <v>0</v>
      </c>
      <c r="BC9" s="25">
        <f>+'exp line dept(2017)'!I9</f>
        <v>0</v>
      </c>
      <c r="BD9" s="25">
        <f t="shared" si="22"/>
        <v>0</v>
      </c>
      <c r="BE9" s="26">
        <f t="shared" si="23"/>
        <v>0</v>
      </c>
      <c r="BF9" s="25"/>
      <c r="BG9" s="24"/>
      <c r="BH9" s="25"/>
      <c r="BI9" s="25">
        <f t="shared" si="24"/>
        <v>0</v>
      </c>
      <c r="BJ9" s="25">
        <f>+'exp line dept(2016)'!I9</f>
        <v>0</v>
      </c>
      <c r="BK9" s="25">
        <f>+'exp line dept(2017)'!J9</f>
        <v>0</v>
      </c>
      <c r="BL9" s="25">
        <f t="shared" si="25"/>
        <v>0</v>
      </c>
      <c r="BM9" s="26">
        <f t="shared" si="26"/>
        <v>0</v>
      </c>
      <c r="BN9" s="25"/>
      <c r="BO9" s="24"/>
      <c r="BP9" s="25"/>
      <c r="BQ9" s="25">
        <f t="shared" si="27"/>
        <v>0</v>
      </c>
      <c r="BR9" s="25">
        <f>+'exp line dept(2016)'!J9</f>
        <v>0</v>
      </c>
      <c r="BS9" s="25">
        <f>+'exp line dept(2017)'!K9</f>
        <v>0</v>
      </c>
      <c r="BT9" s="25">
        <f t="shared" si="28"/>
        <v>0</v>
      </c>
      <c r="BU9" s="26">
        <f t="shared" si="29"/>
        <v>0</v>
      </c>
      <c r="BV9" s="25"/>
      <c r="BW9" s="24"/>
      <c r="BX9" s="25"/>
      <c r="BY9" s="25">
        <f t="shared" si="30"/>
        <v>0</v>
      </c>
      <c r="BZ9" s="25">
        <f>+'exp line dept(2016)'!K9</f>
        <v>0</v>
      </c>
      <c r="CA9" s="25">
        <f>+'exp line dept(2017)'!L9</f>
        <v>0</v>
      </c>
      <c r="CB9" s="25">
        <f t="shared" si="31"/>
        <v>0</v>
      </c>
      <c r="CC9" s="26">
        <f t="shared" si="32"/>
        <v>0</v>
      </c>
      <c r="CD9" s="25"/>
      <c r="CE9" s="24">
        <f t="shared" si="0"/>
        <v>0</v>
      </c>
      <c r="CF9" s="25">
        <f t="shared" si="1"/>
        <v>0</v>
      </c>
      <c r="CG9" s="25">
        <f t="shared" si="34"/>
        <v>0</v>
      </c>
      <c r="CH9" s="25">
        <f t="shared" si="2"/>
        <v>17468</v>
      </c>
      <c r="CI9" s="25">
        <f t="shared" si="33"/>
        <v>12149</v>
      </c>
      <c r="CJ9" s="25">
        <f t="shared" si="35"/>
        <v>12149</v>
      </c>
      <c r="CK9" s="26">
        <f t="shared" si="36"/>
        <v>-5319</v>
      </c>
    </row>
    <row r="10" spans="1:89" x14ac:dyDescent="0.2">
      <c r="B10" s="8" t="s">
        <v>3</v>
      </c>
      <c r="C10" s="24">
        <f>+'[4]2015-2017'!$AB$11</f>
        <v>8045.81</v>
      </c>
      <c r="D10" s="25">
        <f>+'[4]2015-2017'!$AC$11</f>
        <v>7385.05</v>
      </c>
      <c r="E10" s="25">
        <f t="shared" si="3"/>
        <v>-660.76000000000022</v>
      </c>
      <c r="F10" s="25">
        <f>+'exp line dept(2016)'!C10</f>
        <v>8085</v>
      </c>
      <c r="G10" s="25">
        <f>+'exp line dept(2017)'!C10</f>
        <v>7587</v>
      </c>
      <c r="H10" s="25">
        <f t="shared" si="4"/>
        <v>-458.8100000000004</v>
      </c>
      <c r="I10" s="26">
        <f t="shared" si="5"/>
        <v>-498</v>
      </c>
      <c r="J10" s="25"/>
      <c r="K10" s="24">
        <v>0</v>
      </c>
      <c r="L10" s="25">
        <v>0</v>
      </c>
      <c r="M10" s="25">
        <f t="shared" si="6"/>
        <v>0</v>
      </c>
      <c r="N10" s="25">
        <v>0</v>
      </c>
      <c r="O10" s="25">
        <f>+'exp line dept(2017)'!D10</f>
        <v>2100</v>
      </c>
      <c r="P10" s="25">
        <f t="shared" si="7"/>
        <v>2100</v>
      </c>
      <c r="Q10" s="26">
        <f t="shared" si="8"/>
        <v>2100</v>
      </c>
      <c r="R10" s="25"/>
      <c r="S10" s="24">
        <f>+'[5]2015-2017'!$V$12</f>
        <v>71876</v>
      </c>
      <c r="T10" s="25">
        <f>+'[5]2015-2017'!$W$12</f>
        <v>59913.729999999996</v>
      </c>
      <c r="U10" s="25">
        <f t="shared" si="9"/>
        <v>-11962.270000000004</v>
      </c>
      <c r="V10" s="25">
        <f>+'exp line dept(2016)'!D10</f>
        <v>81081</v>
      </c>
      <c r="W10" s="25">
        <f>+'exp_line office'!G10</f>
        <v>65034.534207692304</v>
      </c>
      <c r="X10" s="25">
        <f t="shared" si="10"/>
        <v>-6841.4657923076957</v>
      </c>
      <c r="Y10" s="26">
        <f t="shared" si="11"/>
        <v>-16046.465792307696</v>
      </c>
      <c r="Z10" s="25"/>
      <c r="AA10" s="24">
        <f>+'[6]2015-2017'!$V$12</f>
        <v>57035.72</v>
      </c>
      <c r="AB10" s="25">
        <f>+'[6]2015-2017'!$W$12</f>
        <v>44998.79</v>
      </c>
      <c r="AC10" s="25">
        <f t="shared" si="12"/>
        <v>-12036.93</v>
      </c>
      <c r="AD10" s="25">
        <f>+'[6]2015-2017'!$Y$12</f>
        <v>58118</v>
      </c>
      <c r="AE10" s="25">
        <f>+'exp line dept(2017)'!F10</f>
        <v>60147.98365384616</v>
      </c>
      <c r="AF10" s="25">
        <f t="shared" si="13"/>
        <v>15149.19365384616</v>
      </c>
      <c r="AG10" s="26">
        <f t="shared" si="14"/>
        <v>2029.9836538461605</v>
      </c>
      <c r="AH10" s="25"/>
      <c r="AI10" s="24">
        <f>+'[7]2015-2017'!$V$12</f>
        <v>32596.03</v>
      </c>
      <c r="AJ10" s="25">
        <f>+'[7]2015-2017'!$W$12</f>
        <v>28302.06</v>
      </c>
      <c r="AK10" s="25">
        <f t="shared" si="15"/>
        <v>-4293.9699999999975</v>
      </c>
      <c r="AL10" s="25">
        <f>+'exp line dept(2016)'!F10</f>
        <v>37024</v>
      </c>
      <c r="AM10" s="25">
        <f>+'exp line dept(2017)'!G10</f>
        <v>41989.095576923079</v>
      </c>
      <c r="AN10" s="25">
        <f t="shared" si="16"/>
        <v>9393.0655769230798</v>
      </c>
      <c r="AO10" s="26">
        <f t="shared" si="17"/>
        <v>4965.0955769230786</v>
      </c>
      <c r="AP10" s="25"/>
      <c r="AQ10" s="24">
        <f>+'[3]2015-2017'!$V$12</f>
        <v>29927.21</v>
      </c>
      <c r="AR10" s="25">
        <f>+'[3]2015-2017'!$W$12</f>
        <v>25381.52</v>
      </c>
      <c r="AS10" s="25">
        <f t="shared" si="18"/>
        <v>-4545.6899999999987</v>
      </c>
      <c r="AT10" s="25">
        <f>+'exp line dept(2016)'!G10</f>
        <v>32124</v>
      </c>
      <c r="AU10" s="25">
        <f>+'exp line dept(2017)'!H10</f>
        <v>34174.748076923075</v>
      </c>
      <c r="AV10" s="25">
        <f t="shared" si="19"/>
        <v>4247.538076923076</v>
      </c>
      <c r="AW10" s="26">
        <f t="shared" si="20"/>
        <v>2050.7480769230751</v>
      </c>
      <c r="AX10" s="25"/>
      <c r="AY10" s="24">
        <f>+'[8]2015-2017-IEQA '!$V$11</f>
        <v>16332.299963999998</v>
      </c>
      <c r="AZ10" s="25">
        <f>+'[8]2015-2017-IEQA '!$W$11</f>
        <v>14246.82</v>
      </c>
      <c r="BA10" s="25">
        <f t="shared" si="21"/>
        <v>-2085.4799639999983</v>
      </c>
      <c r="BB10" s="25">
        <f>+'exp line dept(2016)'!H10</f>
        <v>18414</v>
      </c>
      <c r="BC10" s="25">
        <f>+'exp line dept(2017)'!I10</f>
        <v>19128.209318366316</v>
      </c>
      <c r="BD10" s="25">
        <f t="shared" si="22"/>
        <v>2795.9093543663184</v>
      </c>
      <c r="BE10" s="26">
        <f t="shared" si="23"/>
        <v>714.20931836631644</v>
      </c>
      <c r="BF10" s="25"/>
      <c r="BG10" s="24">
        <f>+'[9]2015-2017'!$BF$11</f>
        <v>118253.941483125</v>
      </c>
      <c r="BH10" s="25">
        <f>+'[9]2015-2017'!$BG$11</f>
        <v>119483.99</v>
      </c>
      <c r="BI10" s="25">
        <f t="shared" si="24"/>
        <v>1230.048516875002</v>
      </c>
      <c r="BJ10" s="25">
        <f>+'exp line dept(2016)'!I10</f>
        <v>117129</v>
      </c>
      <c r="BK10" s="25">
        <f>+'exp line dept(2017)'!J10</f>
        <v>166478.87446526956</v>
      </c>
      <c r="BL10" s="25">
        <f t="shared" si="25"/>
        <v>48224.932982144557</v>
      </c>
      <c r="BM10" s="26">
        <f t="shared" si="26"/>
        <v>49349.87446526956</v>
      </c>
      <c r="BN10" s="25"/>
      <c r="BO10" s="24">
        <f>+'[10]2015-2017'!$AB$11</f>
        <v>46469.424937500007</v>
      </c>
      <c r="BP10" s="25">
        <f>+'[10]2015-2017'!$AC$11</f>
        <v>40738.850000000006</v>
      </c>
      <c r="BQ10" s="25">
        <f t="shared" si="27"/>
        <v>-5730.5749375000014</v>
      </c>
      <c r="BR10" s="25">
        <f>+'exp line dept(2016)'!J10</f>
        <v>45321</v>
      </c>
      <c r="BS10" s="25">
        <f>+'exp line dept(2017)'!K10</f>
        <v>48295.29389028209</v>
      </c>
      <c r="BT10" s="25">
        <f t="shared" si="28"/>
        <v>1825.8689527820825</v>
      </c>
      <c r="BU10" s="26">
        <f t="shared" si="29"/>
        <v>2974.2938902820897</v>
      </c>
      <c r="BV10" s="25"/>
      <c r="BW10" s="24">
        <f>+'[11]2015-2017'!$AZ$11</f>
        <v>34488.478020000002</v>
      </c>
      <c r="BX10" s="25">
        <f>+'[11]2015-2017'!$BA$11</f>
        <v>31247.61</v>
      </c>
      <c r="BY10" s="25">
        <f t="shared" si="30"/>
        <v>-3240.8680200000017</v>
      </c>
      <c r="BZ10" s="25">
        <f>+'exp line dept(2016)'!K10</f>
        <v>33126</v>
      </c>
      <c r="CA10" s="25">
        <f>+'exp line dept(2017)'!L10</f>
        <v>34899.338665931333</v>
      </c>
      <c r="CB10" s="25">
        <f t="shared" si="31"/>
        <v>410.86064593133051</v>
      </c>
      <c r="CC10" s="26">
        <f t="shared" si="32"/>
        <v>1773.3386659313328</v>
      </c>
      <c r="CD10" s="25"/>
      <c r="CE10" s="24">
        <f t="shared" si="0"/>
        <v>415024.91440462501</v>
      </c>
      <c r="CF10" s="25">
        <f t="shared" si="1"/>
        <v>371698.42000000004</v>
      </c>
      <c r="CG10" s="25">
        <f t="shared" si="34"/>
        <v>-43326.494404624973</v>
      </c>
      <c r="CH10" s="25">
        <f t="shared" si="2"/>
        <v>430422</v>
      </c>
      <c r="CI10" s="25">
        <f t="shared" si="33"/>
        <v>479835.07785523392</v>
      </c>
      <c r="CJ10" s="25">
        <f t="shared" si="35"/>
        <v>64810.163450608903</v>
      </c>
      <c r="CK10" s="26">
        <f t="shared" si="36"/>
        <v>49413.077855233918</v>
      </c>
    </row>
    <row r="11" spans="1:89" x14ac:dyDescent="0.2">
      <c r="B11" s="8" t="s">
        <v>4</v>
      </c>
      <c r="C11" s="24">
        <f>+'[4]2015-2017'!$AB$12</f>
        <v>2130</v>
      </c>
      <c r="D11" s="25">
        <f>+'[4]2015-2017'!$AC$12</f>
        <v>2141.5500000000002</v>
      </c>
      <c r="E11" s="25">
        <f t="shared" si="3"/>
        <v>11.550000000000182</v>
      </c>
      <c r="F11" s="25">
        <f>+'exp line dept(2016)'!C11</f>
        <v>2130</v>
      </c>
      <c r="G11" s="25">
        <f>+'exp line dept(2017)'!C11</f>
        <v>1460</v>
      </c>
      <c r="H11" s="25">
        <f t="shared" si="4"/>
        <v>-670</v>
      </c>
      <c r="I11" s="26">
        <f t="shared" si="5"/>
        <v>-670</v>
      </c>
      <c r="J11" s="25"/>
      <c r="K11" s="24">
        <v>0</v>
      </c>
      <c r="L11" s="25">
        <v>0</v>
      </c>
      <c r="M11" s="25">
        <f t="shared" si="6"/>
        <v>0</v>
      </c>
      <c r="N11" s="25">
        <v>0</v>
      </c>
      <c r="O11" s="25">
        <f>+'exp line dept(2017)'!D11</f>
        <v>226.72000000000003</v>
      </c>
      <c r="P11" s="25">
        <f t="shared" si="7"/>
        <v>226.72000000000003</v>
      </c>
      <c r="Q11" s="26">
        <f t="shared" si="8"/>
        <v>226.72000000000003</v>
      </c>
      <c r="R11" s="25"/>
      <c r="S11" s="24">
        <f>+'[5]2015-2017'!$V$13</f>
        <v>24222</v>
      </c>
      <c r="T11" s="25">
        <f>+'[5]2015-2017'!$W$13</f>
        <v>32753.129999999997</v>
      </c>
      <c r="U11" s="25">
        <f t="shared" si="9"/>
        <v>8531.1299999999974</v>
      </c>
      <c r="V11" s="25">
        <f>+'exp line dept(2016)'!D11</f>
        <v>33448</v>
      </c>
      <c r="W11" s="25">
        <f>+'exp_line office'!G11</f>
        <v>33044.639999999999</v>
      </c>
      <c r="X11" s="25">
        <f t="shared" si="10"/>
        <v>8822.64</v>
      </c>
      <c r="Y11" s="26">
        <f t="shared" si="11"/>
        <v>-403.36000000000058</v>
      </c>
      <c r="Z11" s="25"/>
      <c r="AA11" s="24">
        <f>+'[6]2015-2017'!$V$13</f>
        <v>22074</v>
      </c>
      <c r="AB11" s="25">
        <f>+'[6]2015-2017'!$W$13</f>
        <v>20388.25</v>
      </c>
      <c r="AC11" s="25">
        <f t="shared" si="12"/>
        <v>-1685.75</v>
      </c>
      <c r="AD11" s="25">
        <f>+'[6]2015-2017'!$Y$13</f>
        <v>34982</v>
      </c>
      <c r="AE11" s="25">
        <f>+'exp line dept(2017)'!F11</f>
        <v>36322</v>
      </c>
      <c r="AF11" s="25">
        <f t="shared" si="13"/>
        <v>15933.75</v>
      </c>
      <c r="AG11" s="26">
        <f t="shared" si="14"/>
        <v>1340</v>
      </c>
      <c r="AH11" s="25"/>
      <c r="AI11" s="24">
        <f>+'[7]2015-2017'!$V$13</f>
        <v>9360</v>
      </c>
      <c r="AJ11" s="25">
        <f>+'[7]2015-2017'!$W$13</f>
        <v>13566.27</v>
      </c>
      <c r="AK11" s="25">
        <f t="shared" si="15"/>
        <v>4206.2700000000004</v>
      </c>
      <c r="AL11" s="25">
        <f>+'exp line dept(2016)'!F11</f>
        <v>13950</v>
      </c>
      <c r="AM11" s="25">
        <f>+'exp line dept(2017)'!G11</f>
        <v>12300.599999999999</v>
      </c>
      <c r="AN11" s="25">
        <f t="shared" si="16"/>
        <v>2940.5999999999985</v>
      </c>
      <c r="AO11" s="26">
        <f t="shared" si="17"/>
        <v>-1649.4000000000015</v>
      </c>
      <c r="AP11" s="25"/>
      <c r="AQ11" s="24">
        <f>+'[3]2015-2017'!$V$13</f>
        <v>16882.32</v>
      </c>
      <c r="AR11" s="25">
        <f>+'[3]2015-2017'!$W$13</f>
        <v>16081.990000000002</v>
      </c>
      <c r="AS11" s="25">
        <f t="shared" si="18"/>
        <v>-800.32999999999811</v>
      </c>
      <c r="AT11" s="25">
        <f>+'exp line dept(2016)'!G11</f>
        <v>20116</v>
      </c>
      <c r="AU11" s="25">
        <f>+'exp line dept(2017)'!H11</f>
        <v>21938.110000000004</v>
      </c>
      <c r="AV11" s="25">
        <f t="shared" si="19"/>
        <v>5055.7900000000045</v>
      </c>
      <c r="AW11" s="26">
        <f t="shared" si="20"/>
        <v>1822.1100000000042</v>
      </c>
      <c r="AX11" s="25"/>
      <c r="AY11" s="24">
        <f>+'[8]2015-2017-IEQA '!$V$12</f>
        <v>9635.0799999999981</v>
      </c>
      <c r="AZ11" s="25">
        <f>+'[8]2015-2017-IEQA '!$W$12</f>
        <v>9938.77</v>
      </c>
      <c r="BA11" s="25">
        <f t="shared" si="21"/>
        <v>303.69000000000233</v>
      </c>
      <c r="BB11" s="25">
        <f>+'exp line dept(2016)'!H11</f>
        <v>13093</v>
      </c>
      <c r="BC11" s="25">
        <f>+'exp line dept(2017)'!I11</f>
        <v>10812.359999999999</v>
      </c>
      <c r="BD11" s="25">
        <f t="shared" si="22"/>
        <v>1177.2800000000007</v>
      </c>
      <c r="BE11" s="26">
        <f t="shared" si="23"/>
        <v>-2280.6400000000012</v>
      </c>
      <c r="BF11" s="25"/>
      <c r="BG11" s="24">
        <f>+'[9]2015-2017'!$BF$12</f>
        <v>49967.58</v>
      </c>
      <c r="BH11" s="25">
        <f>+'[9]2015-2017'!$BG$12</f>
        <v>45959.899999999994</v>
      </c>
      <c r="BI11" s="25">
        <f t="shared" si="24"/>
        <v>-4007.6800000000076</v>
      </c>
      <c r="BJ11" s="25">
        <f>+'exp line dept(2016)'!I11</f>
        <v>51266</v>
      </c>
      <c r="BK11" s="25">
        <f>+'exp line dept(2017)'!J11</f>
        <v>43066.720000000001</v>
      </c>
      <c r="BL11" s="25">
        <f t="shared" si="25"/>
        <v>-6900.8600000000006</v>
      </c>
      <c r="BM11" s="26">
        <f t="shared" si="26"/>
        <v>-8199.2799999999988</v>
      </c>
      <c r="BN11" s="25"/>
      <c r="BO11" s="24">
        <f>+'[10]2015-2017'!$AB$12</f>
        <v>21576.959049999998</v>
      </c>
      <c r="BP11" s="25">
        <f>+'[10]2015-2017'!$AC$12</f>
        <v>17689.07</v>
      </c>
      <c r="BQ11" s="25">
        <f t="shared" si="27"/>
        <v>-3887.889049999998</v>
      </c>
      <c r="BR11" s="25">
        <f>+'exp line dept(2016)'!J11</f>
        <v>21077</v>
      </c>
      <c r="BS11" s="25">
        <f>+'exp line dept(2017)'!K11</f>
        <v>31260.319999999992</v>
      </c>
      <c r="BT11" s="25">
        <f t="shared" si="28"/>
        <v>9683.3609499999948</v>
      </c>
      <c r="BU11" s="26">
        <f t="shared" si="29"/>
        <v>10183.319999999992</v>
      </c>
      <c r="BV11" s="25"/>
      <c r="BW11" s="24">
        <f>+'[11]2015-2017'!$AZ$12</f>
        <v>15394.651812700002</v>
      </c>
      <c r="BX11" s="25">
        <f>+'[11]2015-2017'!$BA$12</f>
        <v>14687.59</v>
      </c>
      <c r="BY11" s="25">
        <f t="shared" si="30"/>
        <v>-707.06181270000161</v>
      </c>
      <c r="BZ11" s="25">
        <f>+'exp line dept(2016)'!K11</f>
        <v>17475</v>
      </c>
      <c r="CA11" s="25">
        <f>+'exp line dept(2017)'!L11</f>
        <v>15832.639999999998</v>
      </c>
      <c r="CB11" s="25">
        <f t="shared" si="31"/>
        <v>437.98818729999584</v>
      </c>
      <c r="CC11" s="26">
        <f t="shared" si="32"/>
        <v>-1642.3600000000024</v>
      </c>
      <c r="CD11" s="25"/>
      <c r="CE11" s="24">
        <f t="shared" si="0"/>
        <v>171242.59086270002</v>
      </c>
      <c r="CF11" s="25">
        <f t="shared" si="1"/>
        <v>173206.52</v>
      </c>
      <c r="CG11" s="25">
        <f t="shared" si="34"/>
        <v>1963.9291372999724</v>
      </c>
      <c r="CH11" s="25">
        <f t="shared" si="2"/>
        <v>207537</v>
      </c>
      <c r="CI11" s="25">
        <f t="shared" si="33"/>
        <v>206264.11</v>
      </c>
      <c r="CJ11" s="25">
        <f t="shared" si="35"/>
        <v>35021.519137299969</v>
      </c>
      <c r="CK11" s="26">
        <f t="shared" si="36"/>
        <v>-1272.890000000014</v>
      </c>
    </row>
    <row r="12" spans="1:89" x14ac:dyDescent="0.2">
      <c r="B12" s="8" t="s">
        <v>5</v>
      </c>
      <c r="C12" s="24">
        <f>+'[4]2015-2017'!$AB$13</f>
        <v>824.15</v>
      </c>
      <c r="D12" s="25">
        <f>+'[4]2015-2017'!$AC$13</f>
        <v>927.72</v>
      </c>
      <c r="E12" s="25">
        <f t="shared" si="3"/>
        <v>103.57000000000005</v>
      </c>
      <c r="F12" s="25">
        <f>+'exp line dept(2016)'!C12</f>
        <v>887</v>
      </c>
      <c r="G12" s="25">
        <f>+'exp line dept(2017)'!C12</f>
        <v>1596.3708649351072</v>
      </c>
      <c r="H12" s="25">
        <f t="shared" si="4"/>
        <v>772.22086493510722</v>
      </c>
      <c r="I12" s="26">
        <f t="shared" si="5"/>
        <v>709.37086493510719</v>
      </c>
      <c r="J12" s="25"/>
      <c r="K12" s="24">
        <v>0</v>
      </c>
      <c r="L12" s="25">
        <v>0</v>
      </c>
      <c r="M12" s="25">
        <f t="shared" si="6"/>
        <v>0</v>
      </c>
      <c r="N12" s="25">
        <v>0</v>
      </c>
      <c r="O12" s="25">
        <f>+'exp line dept(2017)'!D12</f>
        <v>859.55790493510722</v>
      </c>
      <c r="P12" s="25">
        <f t="shared" si="7"/>
        <v>859.55790493510722</v>
      </c>
      <c r="Q12" s="26">
        <f t="shared" si="8"/>
        <v>859.55790493510722</v>
      </c>
      <c r="R12" s="25"/>
      <c r="S12" s="24">
        <f>+'[5]2015-2017'!$V$14</f>
        <v>9657</v>
      </c>
      <c r="T12" s="25">
        <f>+'[5]2015-2017'!$W$14</f>
        <v>12144.74</v>
      </c>
      <c r="U12" s="25">
        <f t="shared" si="9"/>
        <v>2487.7399999999998</v>
      </c>
      <c r="V12" s="25">
        <f>+'exp line dept(2016)'!D12</f>
        <v>17428</v>
      </c>
      <c r="W12" s="25">
        <f>+'exp_line office'!G12</f>
        <v>1095.014996923077</v>
      </c>
      <c r="X12" s="25">
        <f t="shared" si="10"/>
        <v>-8561.985003076923</v>
      </c>
      <c r="Y12" s="26">
        <f t="shared" si="11"/>
        <v>-16332.985003076923</v>
      </c>
      <c r="Z12" s="25"/>
      <c r="AA12" s="24">
        <f>+'[6]2015-2017'!$V$14</f>
        <v>9490.74</v>
      </c>
      <c r="AB12" s="25">
        <f>+'[6]2015-2017'!$W$14</f>
        <v>9099.01</v>
      </c>
      <c r="AC12" s="25">
        <f t="shared" si="12"/>
        <v>-391.72999999999956</v>
      </c>
      <c r="AD12" s="25">
        <f>+'[6]2015-2017'!$Y$14</f>
        <v>13352</v>
      </c>
      <c r="AE12" s="25">
        <f>+'exp line dept(2017)'!F12</f>
        <v>13340.305620000001</v>
      </c>
      <c r="AF12" s="25">
        <f t="shared" si="13"/>
        <v>4241.2956200000008</v>
      </c>
      <c r="AG12" s="26">
        <f t="shared" si="14"/>
        <v>-11.694379999999001</v>
      </c>
      <c r="AH12" s="25"/>
      <c r="AI12" s="24">
        <f>+'[7]2015-2017'!$V$14</f>
        <v>4303.3</v>
      </c>
      <c r="AJ12" s="25">
        <f>+'[7]2015-2017'!$W$14</f>
        <v>5809.85</v>
      </c>
      <c r="AK12" s="25">
        <f t="shared" si="15"/>
        <v>1506.5500000000002</v>
      </c>
      <c r="AL12" s="25">
        <f>+'exp line dept(2016)'!F12</f>
        <v>8414</v>
      </c>
      <c r="AM12" s="25">
        <f>+'exp line dept(2017)'!G12</f>
        <v>2467.7703164800005</v>
      </c>
      <c r="AN12" s="25">
        <f t="shared" si="16"/>
        <v>-1835.5296835199997</v>
      </c>
      <c r="AO12" s="26">
        <f t="shared" si="17"/>
        <v>-5946.2296835199995</v>
      </c>
      <c r="AP12" s="25"/>
      <c r="AQ12" s="24">
        <f>+'[3]2015-2017'!$V$14</f>
        <v>4494.92</v>
      </c>
      <c r="AR12" s="25">
        <f>+'[3]2015-2017'!$W$14</f>
        <v>3528.29</v>
      </c>
      <c r="AS12" s="25">
        <f t="shared" si="18"/>
        <v>-966.63000000000011</v>
      </c>
      <c r="AT12" s="25">
        <f>+'exp line dept(2016)'!G12</f>
        <v>5479</v>
      </c>
      <c r="AU12" s="25">
        <f>+'exp line dept(2017)'!H12</f>
        <v>5506.1325799999995</v>
      </c>
      <c r="AV12" s="25">
        <f t="shared" si="19"/>
        <v>1011.2125799999994</v>
      </c>
      <c r="AW12" s="26">
        <f t="shared" si="20"/>
        <v>27.132579999999507</v>
      </c>
      <c r="AX12" s="25"/>
      <c r="AY12" s="24">
        <f>+'[8]2015-2017-IEQA '!$V$13</f>
        <v>2491.7994707605999</v>
      </c>
      <c r="AZ12" s="25">
        <f>+'[8]2015-2017-IEQA '!$W$13</f>
        <v>2715.9300000000003</v>
      </c>
      <c r="BA12" s="25">
        <f t="shared" si="21"/>
        <v>224.1305292394004</v>
      </c>
      <c r="BB12" s="25">
        <f>+'exp line dept(2016)'!H12</f>
        <v>4063</v>
      </c>
      <c r="BC12" s="25">
        <f>+'exp line dept(2017)'!I12</f>
        <v>3900.1598191783469</v>
      </c>
      <c r="BD12" s="25">
        <f t="shared" si="22"/>
        <v>1408.360348417747</v>
      </c>
      <c r="BE12" s="26">
        <f t="shared" si="23"/>
        <v>-162.84018082165312</v>
      </c>
      <c r="BF12" s="25"/>
      <c r="BG12" s="24">
        <f>+'[9]2015-2017'!$BF$13</f>
        <v>17526.355448237999</v>
      </c>
      <c r="BH12" s="25">
        <f>+'[9]2015-2017'!$BG$13</f>
        <v>16728.399999999998</v>
      </c>
      <c r="BI12" s="25">
        <f t="shared" si="24"/>
        <v>-797.95544823800083</v>
      </c>
      <c r="BJ12" s="25">
        <f>+'exp line dept(2016)'!I12</f>
        <v>27173</v>
      </c>
      <c r="BK12" s="25">
        <f>+'exp line dept(2017)'!J12</f>
        <v>24088.048176476921</v>
      </c>
      <c r="BL12" s="25">
        <f t="shared" si="25"/>
        <v>6561.6927282389224</v>
      </c>
      <c r="BM12" s="26">
        <f t="shared" si="26"/>
        <v>-3084.9518235230789</v>
      </c>
      <c r="BN12" s="25"/>
      <c r="BO12" s="24">
        <f>+'[10]2015-2017'!$AB$13</f>
        <v>7633.0578050999993</v>
      </c>
      <c r="BP12" s="25">
        <f>+'[10]2015-2017'!$AC$13</f>
        <v>7115.7000000000007</v>
      </c>
      <c r="BQ12" s="25">
        <f t="shared" si="27"/>
        <v>-517.35780509999859</v>
      </c>
      <c r="BR12" s="25">
        <f>+'exp line dept(2016)'!J12</f>
        <v>8641</v>
      </c>
      <c r="BS12" s="25">
        <f>+'exp line dept(2017)'!K12</f>
        <v>11582.625683917599</v>
      </c>
      <c r="BT12" s="25">
        <f t="shared" si="28"/>
        <v>3949.5678788175992</v>
      </c>
      <c r="BU12" s="26">
        <f t="shared" si="29"/>
        <v>2941.6256839175985</v>
      </c>
      <c r="BV12" s="25"/>
      <c r="BW12" s="24">
        <f>+'[11]2015-2017'!$AZ$13</f>
        <v>6076.017665718</v>
      </c>
      <c r="BX12" s="25">
        <f>+'[11]2015-2017'!$BA$13</f>
        <v>4963.71</v>
      </c>
      <c r="BY12" s="25">
        <f t="shared" si="30"/>
        <v>-1112.307665718</v>
      </c>
      <c r="BZ12" s="25">
        <f>+'exp line dept(2016)'!K12</f>
        <v>7141</v>
      </c>
      <c r="CA12" s="25">
        <f>+'exp line dept(2017)'!L12</f>
        <v>9010.9988871840396</v>
      </c>
      <c r="CB12" s="25">
        <f t="shared" si="31"/>
        <v>2934.9812214660396</v>
      </c>
      <c r="CC12" s="26">
        <f t="shared" si="32"/>
        <v>1869.9988871840396</v>
      </c>
      <c r="CD12" s="25"/>
      <c r="CE12" s="24">
        <f t="shared" si="0"/>
        <v>62497.340389816593</v>
      </c>
      <c r="CF12" s="25">
        <f t="shared" si="1"/>
        <v>63033.35</v>
      </c>
      <c r="CG12" s="25">
        <f t="shared" si="34"/>
        <v>536.00961018340604</v>
      </c>
      <c r="CH12" s="25">
        <f t="shared" si="2"/>
        <v>92578</v>
      </c>
      <c r="CI12" s="25">
        <f t="shared" si="33"/>
        <v>73446.984850030203</v>
      </c>
      <c r="CJ12" s="25">
        <f t="shared" si="35"/>
        <v>10949.644460213611</v>
      </c>
      <c r="CK12" s="26">
        <f t="shared" si="36"/>
        <v>-19131.015149969797</v>
      </c>
    </row>
    <row r="13" spans="1:89" x14ac:dyDescent="0.2">
      <c r="B13" s="8" t="s">
        <v>6</v>
      </c>
      <c r="C13" s="24">
        <f>+'[4]2015-2017'!$AB$14</f>
        <v>2394.7600000000002</v>
      </c>
      <c r="D13" s="25">
        <f>+'[4]2015-2017'!$AC$14</f>
        <v>1588.08</v>
      </c>
      <c r="E13" s="25">
        <f t="shared" si="3"/>
        <v>-806.68000000000029</v>
      </c>
      <c r="F13" s="25">
        <f>+'exp line dept(2016)'!C13</f>
        <v>2446</v>
      </c>
      <c r="G13" s="25">
        <f>+'exp line dept(2017)'!C13</f>
        <v>12863.85</v>
      </c>
      <c r="H13" s="25">
        <f t="shared" si="4"/>
        <v>10469.09</v>
      </c>
      <c r="I13" s="26">
        <f t="shared" si="5"/>
        <v>10417.85</v>
      </c>
      <c r="J13" s="25"/>
      <c r="K13" s="24">
        <v>0</v>
      </c>
      <c r="L13" s="25">
        <v>0</v>
      </c>
      <c r="M13" s="25">
        <f t="shared" si="6"/>
        <v>0</v>
      </c>
      <c r="N13" s="25">
        <v>0</v>
      </c>
      <c r="O13" s="25">
        <f>+'exp line dept(2017)'!D13</f>
        <v>1304.9968192334622</v>
      </c>
      <c r="P13" s="25">
        <f t="shared" si="7"/>
        <v>1304.9968192334622</v>
      </c>
      <c r="Q13" s="26">
        <f t="shared" si="8"/>
        <v>1304.9968192334622</v>
      </c>
      <c r="R13" s="25"/>
      <c r="S13" s="24">
        <f>+'[5]2015-2017'!$V$15</f>
        <v>18620</v>
      </c>
      <c r="T13" s="25">
        <f>+'[5]2015-2017'!$W$15</f>
        <v>14213.429999999998</v>
      </c>
      <c r="U13" s="25">
        <f t="shared" si="9"/>
        <v>-4406.5700000000015</v>
      </c>
      <c r="V13" s="25">
        <f>+'exp line dept(2016)'!D13</f>
        <v>32433</v>
      </c>
      <c r="W13" s="25">
        <f>+'exp_line office'!G13</f>
        <v>10730.814230769232</v>
      </c>
      <c r="X13" s="25">
        <f t="shared" si="10"/>
        <v>-7889.1857692307676</v>
      </c>
      <c r="Y13" s="26">
        <f t="shared" si="11"/>
        <v>-21702.185769230768</v>
      </c>
      <c r="Z13" s="25"/>
      <c r="AA13" s="24">
        <f>+'[6]2015-2017'!$V$15</f>
        <v>13644.74</v>
      </c>
      <c r="AB13" s="25">
        <f>+'[6]2015-2017'!$W$15</f>
        <v>12438.59</v>
      </c>
      <c r="AC13" s="25">
        <f t="shared" si="12"/>
        <v>-1206.1499999999996</v>
      </c>
      <c r="AD13" s="25">
        <f>+'[6]2015-2017'!$Y$15</f>
        <v>24848</v>
      </c>
      <c r="AE13" s="25">
        <f>+'exp line dept(2017)'!F13</f>
        <v>24884.689230769229</v>
      </c>
      <c r="AF13" s="25">
        <f t="shared" si="13"/>
        <v>12446.099230769229</v>
      </c>
      <c r="AG13" s="26">
        <f t="shared" si="14"/>
        <v>36.689230769228743</v>
      </c>
      <c r="AH13" s="25"/>
      <c r="AI13" s="24">
        <f>+'[7]2015-2017'!$V$15</f>
        <v>7614.5</v>
      </c>
      <c r="AJ13" s="25">
        <f>+'[7]2015-2017'!$W$15</f>
        <v>8452.18</v>
      </c>
      <c r="AK13" s="25">
        <f t="shared" si="15"/>
        <v>837.68000000000029</v>
      </c>
      <c r="AL13" s="25">
        <f>+'exp line dept(2016)'!F13</f>
        <v>15659</v>
      </c>
      <c r="AM13" s="25">
        <f>+'exp line dept(2017)'!G13</f>
        <v>7831.7600861538467</v>
      </c>
      <c r="AN13" s="25">
        <f t="shared" si="16"/>
        <v>217.26008615384671</v>
      </c>
      <c r="AO13" s="26">
        <f t="shared" si="17"/>
        <v>-7827.2399138461533</v>
      </c>
      <c r="AP13" s="25"/>
      <c r="AQ13" s="24">
        <f>+'[3]2015-2017'!$V$15</f>
        <v>11311.320000000002</v>
      </c>
      <c r="AR13" s="25">
        <f>+'[3]2015-2017'!$W$15</f>
        <v>6779.93</v>
      </c>
      <c r="AS13" s="25">
        <f t="shared" si="18"/>
        <v>-4531.3900000000012</v>
      </c>
      <c r="AT13" s="25">
        <f>+'exp line dept(2016)'!G13</f>
        <v>12134</v>
      </c>
      <c r="AU13" s="25">
        <f>+'exp line dept(2017)'!H13</f>
        <v>13477.721538461537</v>
      </c>
      <c r="AV13" s="25">
        <f t="shared" si="19"/>
        <v>2166.4015384615359</v>
      </c>
      <c r="AW13" s="26">
        <f t="shared" si="20"/>
        <v>1343.7215384615374</v>
      </c>
      <c r="AX13" s="25"/>
      <c r="AY13" s="24">
        <f>+'[8]2015-2017-IEQA '!$V$14</f>
        <v>4348.7107355999997</v>
      </c>
      <c r="AZ13" s="25">
        <f>+'[8]2015-2017-IEQA '!$W$14</f>
        <v>2739.17</v>
      </c>
      <c r="BA13" s="25">
        <f t="shared" si="21"/>
        <v>-1609.5407355999996</v>
      </c>
      <c r="BB13" s="25">
        <f>+'exp line dept(2016)'!H13</f>
        <v>6304</v>
      </c>
      <c r="BC13" s="25">
        <f>+'exp line dept(2017)'!I13</f>
        <v>6635.6457777544065</v>
      </c>
      <c r="BD13" s="25">
        <f t="shared" si="22"/>
        <v>2286.9350421544068</v>
      </c>
      <c r="BE13" s="26">
        <f t="shared" si="23"/>
        <v>331.64577775440648</v>
      </c>
      <c r="BF13" s="25"/>
      <c r="BG13" s="24">
        <f>+'[9]2015-2017'!$BF$14</f>
        <v>32118.09489</v>
      </c>
      <c r="BH13" s="25">
        <f>+'[9]2015-2017'!$BG$14</f>
        <v>32102.939999999995</v>
      </c>
      <c r="BI13" s="25">
        <f t="shared" si="24"/>
        <v>-15.154890000005253</v>
      </c>
      <c r="BJ13" s="25">
        <f>+'exp line dept(2016)'!I13</f>
        <v>52157</v>
      </c>
      <c r="BK13" s="25">
        <f>+'exp line dept(2017)'!J13</f>
        <v>48702.330939953979</v>
      </c>
      <c r="BL13" s="25">
        <f t="shared" si="25"/>
        <v>16584.236049953979</v>
      </c>
      <c r="BM13" s="26">
        <f t="shared" si="26"/>
        <v>-3454.6690600460206</v>
      </c>
      <c r="BN13" s="25"/>
      <c r="BO13" s="24">
        <f>+'[10]2015-2017'!$AB$14</f>
        <v>15630.91425</v>
      </c>
      <c r="BP13" s="25">
        <f>+'[10]2015-2017'!$AC$14</f>
        <v>11016.52</v>
      </c>
      <c r="BQ13" s="25">
        <f t="shared" si="27"/>
        <v>-4614.3942499999994</v>
      </c>
      <c r="BR13" s="25">
        <f>+'exp line dept(2016)'!J13</f>
        <v>16150</v>
      </c>
      <c r="BS13" s="25">
        <f>+'exp line dept(2017)'!K13</f>
        <v>20673.497941251691</v>
      </c>
      <c r="BT13" s="25">
        <f t="shared" si="28"/>
        <v>5042.5836912516916</v>
      </c>
      <c r="BU13" s="26">
        <f t="shared" si="29"/>
        <v>4523.4979412516914</v>
      </c>
      <c r="BV13" s="25"/>
      <c r="BW13" s="24">
        <f>+'[11]2015-2017'!$AZ$14</f>
        <v>13983.98681925</v>
      </c>
      <c r="BX13" s="25">
        <f>+'[11]2015-2017'!$BA$14</f>
        <v>7214.98</v>
      </c>
      <c r="BY13" s="25">
        <f t="shared" si="30"/>
        <v>-6769.0068192500003</v>
      </c>
      <c r="BZ13" s="25">
        <f>+'exp line dept(2016)'!K13</f>
        <v>13349</v>
      </c>
      <c r="CA13" s="25">
        <f>+'exp line dept(2017)'!L13</f>
        <v>14074.507389449453</v>
      </c>
      <c r="CB13" s="25">
        <f t="shared" si="31"/>
        <v>90.520570199452777</v>
      </c>
      <c r="CC13" s="26">
        <f t="shared" si="32"/>
        <v>725.5073894494526</v>
      </c>
      <c r="CD13" s="25"/>
      <c r="CE13" s="24">
        <f t="shared" si="0"/>
        <v>119667.02669484999</v>
      </c>
      <c r="CF13" s="25">
        <f t="shared" si="1"/>
        <v>96545.819999999992</v>
      </c>
      <c r="CG13" s="25">
        <f t="shared" si="34"/>
        <v>-23121.20669485</v>
      </c>
      <c r="CH13" s="25">
        <f t="shared" si="2"/>
        <v>175480</v>
      </c>
      <c r="CI13" s="25">
        <f t="shared" si="33"/>
        <v>161179.81395379684</v>
      </c>
      <c r="CJ13" s="25">
        <f t="shared" si="35"/>
        <v>41512.787258946846</v>
      </c>
      <c r="CK13" s="26">
        <f t="shared" si="36"/>
        <v>-14300.186046203162</v>
      </c>
    </row>
    <row r="14" spans="1:89" x14ac:dyDescent="0.2">
      <c r="B14" s="8" t="s">
        <v>7</v>
      </c>
      <c r="C14" s="24">
        <f>+'[4]2015-2017'!$AB$15</f>
        <v>33200</v>
      </c>
      <c r="D14" s="25">
        <f>+'[4]2015-2017'!$AC$15</f>
        <v>25200</v>
      </c>
      <c r="E14" s="25">
        <f t="shared" si="3"/>
        <v>-8000</v>
      </c>
      <c r="F14" s="25">
        <f>+'exp line dept(2016)'!C14</f>
        <v>25200</v>
      </c>
      <c r="G14" s="25">
        <f>+'exp line dept(2017)'!C14</f>
        <v>25200</v>
      </c>
      <c r="H14" s="25">
        <f t="shared" si="4"/>
        <v>-8000</v>
      </c>
      <c r="I14" s="26">
        <f t="shared" si="5"/>
        <v>0</v>
      </c>
      <c r="J14" s="25"/>
      <c r="K14" s="24">
        <v>0</v>
      </c>
      <c r="L14" s="25">
        <v>0</v>
      </c>
      <c r="M14" s="25">
        <f t="shared" si="6"/>
        <v>0</v>
      </c>
      <c r="N14" s="25">
        <v>0</v>
      </c>
      <c r="O14" s="25">
        <f>+'exp line dept(2017)'!D14</f>
        <v>7200</v>
      </c>
      <c r="P14" s="25">
        <f t="shared" si="7"/>
        <v>7200</v>
      </c>
      <c r="Q14" s="26">
        <f t="shared" si="8"/>
        <v>7200</v>
      </c>
      <c r="R14" s="25"/>
      <c r="S14" s="24">
        <f>+'[5]2015-2017'!$V$16</f>
        <v>100800</v>
      </c>
      <c r="T14" s="25">
        <f>+'[5]2015-2017'!$W$16</f>
        <v>107590</v>
      </c>
      <c r="U14" s="25">
        <f t="shared" si="9"/>
        <v>6790</v>
      </c>
      <c r="V14" s="25">
        <f>+'exp line dept(2016)'!D14</f>
        <v>144000</v>
      </c>
      <c r="W14" s="25">
        <f>+'exp_line office'!G14</f>
        <v>115200</v>
      </c>
      <c r="X14" s="25">
        <f t="shared" si="10"/>
        <v>14400</v>
      </c>
      <c r="Y14" s="26">
        <f t="shared" si="11"/>
        <v>-28800</v>
      </c>
      <c r="Z14" s="25"/>
      <c r="AA14" s="24">
        <f>+'[6]2015-2017'!$V$16</f>
        <v>129600</v>
      </c>
      <c r="AB14" s="25">
        <f>+'[6]2015-2017'!$W$16</f>
        <v>106440</v>
      </c>
      <c r="AC14" s="25">
        <f t="shared" si="12"/>
        <v>-23160</v>
      </c>
      <c r="AD14" s="25">
        <f>+'[6]2015-2017'!$Y$16</f>
        <v>144000</v>
      </c>
      <c r="AE14" s="25">
        <f>+'exp line dept(2017)'!F14</f>
        <v>136800</v>
      </c>
      <c r="AF14" s="25">
        <f t="shared" si="13"/>
        <v>30360</v>
      </c>
      <c r="AG14" s="26">
        <f t="shared" si="14"/>
        <v>-7200</v>
      </c>
      <c r="AH14" s="25"/>
      <c r="AI14" s="24">
        <f>+'[7]2015-2017'!$V$16</f>
        <v>36000</v>
      </c>
      <c r="AJ14" s="25">
        <f>+'[7]2015-2017'!$W$16</f>
        <v>33229</v>
      </c>
      <c r="AK14" s="25">
        <f t="shared" si="15"/>
        <v>-2771</v>
      </c>
      <c r="AL14" s="25">
        <f>+'exp line dept(2016)'!F14</f>
        <v>50400</v>
      </c>
      <c r="AM14" s="25">
        <f>+'exp line dept(2017)'!G14</f>
        <v>50400</v>
      </c>
      <c r="AN14" s="25">
        <f t="shared" si="16"/>
        <v>14400</v>
      </c>
      <c r="AO14" s="26">
        <f t="shared" si="17"/>
        <v>0</v>
      </c>
      <c r="AP14" s="25"/>
      <c r="AQ14" s="24">
        <f>+'[3]2015-2017'!$V$16</f>
        <v>28800</v>
      </c>
      <c r="AR14" s="25">
        <f>+'[3]2015-2017'!$W$16</f>
        <v>42000</v>
      </c>
      <c r="AS14" s="25">
        <f t="shared" si="18"/>
        <v>13200</v>
      </c>
      <c r="AT14" s="25">
        <f>+'exp line dept(2016)'!G14</f>
        <v>43200</v>
      </c>
      <c r="AU14" s="25">
        <f>+'exp line dept(2017)'!H14</f>
        <v>43200</v>
      </c>
      <c r="AV14" s="25">
        <f t="shared" si="19"/>
        <v>14400</v>
      </c>
      <c r="AW14" s="26">
        <f t="shared" si="20"/>
        <v>0</v>
      </c>
      <c r="AX14" s="25"/>
      <c r="AY14" s="24">
        <f>+'[8]2015-2017-IEQA '!$V$15</f>
        <v>36000</v>
      </c>
      <c r="AZ14" s="25">
        <f>+'[8]2015-2017-IEQA '!$W$15</f>
        <v>37200</v>
      </c>
      <c r="BA14" s="25">
        <f t="shared" si="21"/>
        <v>1200</v>
      </c>
      <c r="BB14" s="25">
        <f>+'exp line dept(2016)'!H14</f>
        <v>36000</v>
      </c>
      <c r="BC14" s="25">
        <f>+'exp line dept(2017)'!I14</f>
        <v>43200</v>
      </c>
      <c r="BD14" s="25">
        <f t="shared" si="22"/>
        <v>7200</v>
      </c>
      <c r="BE14" s="26">
        <f t="shared" si="23"/>
        <v>7200</v>
      </c>
      <c r="BF14" s="25"/>
      <c r="BG14" s="24">
        <f>+'[9]2015-2017'!$BF$15</f>
        <v>259200</v>
      </c>
      <c r="BH14" s="25">
        <f>+'[9]2015-2017'!$BG$15</f>
        <v>217480</v>
      </c>
      <c r="BI14" s="25">
        <f t="shared" si="24"/>
        <v>-41720</v>
      </c>
      <c r="BJ14" s="25">
        <f>+'exp line dept(2016)'!I14</f>
        <v>243000</v>
      </c>
      <c r="BK14" s="25">
        <f>+'exp line dept(2017)'!J14</f>
        <v>244800</v>
      </c>
      <c r="BL14" s="25">
        <f t="shared" si="25"/>
        <v>-14400</v>
      </c>
      <c r="BM14" s="26">
        <f t="shared" si="26"/>
        <v>1800</v>
      </c>
      <c r="BN14" s="25"/>
      <c r="BO14" s="24">
        <f>+'[10]2015-2017'!$AB$15</f>
        <v>28800</v>
      </c>
      <c r="BP14" s="25">
        <f>+'[10]2015-2017'!$AC$15</f>
        <v>21291</v>
      </c>
      <c r="BQ14" s="25">
        <f t="shared" si="27"/>
        <v>-7509</v>
      </c>
      <c r="BR14" s="25">
        <f>+'exp line dept(2016)'!J14</f>
        <v>36000</v>
      </c>
      <c r="BS14" s="25">
        <f>+'exp line dept(2017)'!K14</f>
        <v>36000</v>
      </c>
      <c r="BT14" s="25">
        <f t="shared" si="28"/>
        <v>7200</v>
      </c>
      <c r="BU14" s="26">
        <f t="shared" si="29"/>
        <v>0</v>
      </c>
      <c r="BV14" s="25"/>
      <c r="BW14" s="24">
        <f>+'[11]2015-2017'!$AZ$15</f>
        <v>28800</v>
      </c>
      <c r="BX14" s="25">
        <f>+'[11]2015-2017'!$BA$15</f>
        <v>7200</v>
      </c>
      <c r="BY14" s="25">
        <f t="shared" si="30"/>
        <v>-21600</v>
      </c>
      <c r="BZ14" s="25">
        <f>+'exp line dept(2016)'!K14</f>
        <v>28800</v>
      </c>
      <c r="CA14" s="25">
        <f>+'exp line dept(2017)'!L14</f>
        <v>43200</v>
      </c>
      <c r="CB14" s="25">
        <f t="shared" si="31"/>
        <v>14400</v>
      </c>
      <c r="CC14" s="26">
        <f t="shared" si="32"/>
        <v>14400</v>
      </c>
      <c r="CD14" s="25"/>
      <c r="CE14" s="24">
        <f t="shared" si="0"/>
        <v>681200</v>
      </c>
      <c r="CF14" s="25">
        <f t="shared" si="1"/>
        <v>597630</v>
      </c>
      <c r="CG14" s="25">
        <f t="shared" si="34"/>
        <v>-83570</v>
      </c>
      <c r="CH14" s="25">
        <f t="shared" si="2"/>
        <v>750600</v>
      </c>
      <c r="CI14" s="25">
        <f t="shared" si="33"/>
        <v>745200</v>
      </c>
      <c r="CJ14" s="25">
        <f t="shared" si="35"/>
        <v>64000</v>
      </c>
      <c r="CK14" s="26">
        <f t="shared" si="36"/>
        <v>-5400</v>
      </c>
    </row>
    <row r="15" spans="1:89" x14ac:dyDescent="0.2">
      <c r="B15" s="8" t="s">
        <v>86</v>
      </c>
      <c r="C15" s="24"/>
      <c r="D15" s="25"/>
      <c r="E15" s="25">
        <f t="shared" si="3"/>
        <v>0</v>
      </c>
      <c r="F15" s="25">
        <f>+'exp line dept(2016)'!C15</f>
        <v>0</v>
      </c>
      <c r="G15" s="25">
        <f>+'exp line dept(2017)'!C15</f>
        <v>0</v>
      </c>
      <c r="H15" s="25">
        <f t="shared" si="4"/>
        <v>0</v>
      </c>
      <c r="I15" s="26">
        <f t="shared" si="5"/>
        <v>0</v>
      </c>
      <c r="J15" s="25"/>
      <c r="K15" s="24">
        <v>0</v>
      </c>
      <c r="L15" s="25">
        <v>0</v>
      </c>
      <c r="M15" s="25">
        <f t="shared" si="6"/>
        <v>0</v>
      </c>
      <c r="N15" s="25">
        <v>0</v>
      </c>
      <c r="O15" s="25">
        <f>+'exp line dept(2017)'!D15</f>
        <v>0</v>
      </c>
      <c r="P15" s="25">
        <f t="shared" si="7"/>
        <v>0</v>
      </c>
      <c r="Q15" s="26">
        <f t="shared" si="8"/>
        <v>0</v>
      </c>
      <c r="R15" s="25"/>
      <c r="S15" s="24">
        <f>+'[5]2015-2017'!$V$11</f>
        <v>4160</v>
      </c>
      <c r="T15" s="25">
        <f>+'[5]2015-2017'!$W$11</f>
        <v>25509.25</v>
      </c>
      <c r="U15" s="25">
        <f t="shared" si="9"/>
        <v>21349.25</v>
      </c>
      <c r="V15" s="25">
        <f>+'exp line dept(2016)'!D15</f>
        <v>0</v>
      </c>
      <c r="W15" s="25">
        <f>+'exp_line office'!G15</f>
        <v>0</v>
      </c>
      <c r="X15" s="25">
        <f t="shared" si="10"/>
        <v>-4160</v>
      </c>
      <c r="Y15" s="26">
        <f t="shared" si="11"/>
        <v>0</v>
      </c>
      <c r="Z15" s="25"/>
      <c r="AA15" s="24"/>
      <c r="AB15" s="25">
        <f>+'[6]2015-2017'!$W$11</f>
        <v>1020.24</v>
      </c>
      <c r="AC15" s="25">
        <f t="shared" si="12"/>
        <v>1020.24</v>
      </c>
      <c r="AD15" s="25"/>
      <c r="AE15" s="25">
        <f>+'exp line dept(2017)'!F15</f>
        <v>0</v>
      </c>
      <c r="AF15" s="25">
        <f t="shared" si="13"/>
        <v>-1020.24</v>
      </c>
      <c r="AG15" s="26">
        <f t="shared" si="14"/>
        <v>0</v>
      </c>
      <c r="AH15" s="25"/>
      <c r="AI15" s="24"/>
      <c r="AJ15" s="25">
        <f>+'[7]2015-2017'!$W$11</f>
        <v>839.47</v>
      </c>
      <c r="AK15" s="25">
        <f t="shared" si="15"/>
        <v>839.47</v>
      </c>
      <c r="AL15" s="25">
        <f>+'exp line dept(2016)'!F15</f>
        <v>0</v>
      </c>
      <c r="AM15" s="25">
        <f>+'exp line dept(2017)'!G15</f>
        <v>0</v>
      </c>
      <c r="AN15" s="25">
        <f t="shared" si="16"/>
        <v>0</v>
      </c>
      <c r="AO15" s="26">
        <f t="shared" si="17"/>
        <v>0</v>
      </c>
      <c r="AP15" s="25"/>
      <c r="AQ15" s="24"/>
      <c r="AR15" s="25"/>
      <c r="AS15" s="25">
        <f t="shared" si="18"/>
        <v>0</v>
      </c>
      <c r="AT15" s="25">
        <f>+'exp line dept(2016)'!G15</f>
        <v>0</v>
      </c>
      <c r="AU15" s="25">
        <f>+'exp line dept(2017)'!H15</f>
        <v>0</v>
      </c>
      <c r="AV15" s="25">
        <f t="shared" si="19"/>
        <v>0</v>
      </c>
      <c r="AW15" s="26">
        <f t="shared" si="20"/>
        <v>0</v>
      </c>
      <c r="AX15" s="25"/>
      <c r="AY15" s="24"/>
      <c r="AZ15" s="25"/>
      <c r="BA15" s="25">
        <f t="shared" si="21"/>
        <v>0</v>
      </c>
      <c r="BB15" s="25">
        <f>+'exp line dept(2016)'!H15</f>
        <v>0</v>
      </c>
      <c r="BC15" s="25">
        <f>+'exp line dept(2017)'!I15</f>
        <v>0</v>
      </c>
      <c r="BD15" s="25">
        <f t="shared" si="22"/>
        <v>0</v>
      </c>
      <c r="BE15" s="26">
        <f t="shared" si="23"/>
        <v>0</v>
      </c>
      <c r="BF15" s="25"/>
      <c r="BG15" s="24">
        <f>+'[9]2015-2017'!$BF$25</f>
        <v>340987.41</v>
      </c>
      <c r="BH15" s="25">
        <f>+'[9]2015-2017'!$BG$25</f>
        <v>645161.65999999992</v>
      </c>
      <c r="BI15" s="25">
        <f t="shared" si="24"/>
        <v>304174.24999999994</v>
      </c>
      <c r="BJ15" s="25">
        <f>+'exp line dept(2016)'!I15</f>
        <v>430000</v>
      </c>
      <c r="BK15" s="25">
        <f>+'exp line dept(2017)'!J15</f>
        <v>645000</v>
      </c>
      <c r="BL15" s="25">
        <f t="shared" si="25"/>
        <v>304012.59000000003</v>
      </c>
      <c r="BM15" s="26">
        <f t="shared" si="26"/>
        <v>215000</v>
      </c>
      <c r="BN15" s="25"/>
      <c r="BO15" s="24"/>
      <c r="BP15" s="25"/>
      <c r="BQ15" s="25">
        <f t="shared" si="27"/>
        <v>0</v>
      </c>
      <c r="BR15" s="25">
        <f>+'exp line dept(2016)'!J15</f>
        <v>0</v>
      </c>
      <c r="BS15" s="25">
        <f>+'exp line dept(2017)'!K15</f>
        <v>0</v>
      </c>
      <c r="BT15" s="25">
        <f t="shared" si="28"/>
        <v>0</v>
      </c>
      <c r="BU15" s="26">
        <f t="shared" si="29"/>
        <v>0</v>
      </c>
      <c r="BV15" s="25"/>
      <c r="BW15" s="24"/>
      <c r="BX15" s="25"/>
      <c r="BY15" s="25">
        <f t="shared" si="30"/>
        <v>0</v>
      </c>
      <c r="BZ15" s="25">
        <f>+'exp line dept(2016)'!K15</f>
        <v>0</v>
      </c>
      <c r="CA15" s="25">
        <f>+'exp line dept(2017)'!L15</f>
        <v>0</v>
      </c>
      <c r="CB15" s="25">
        <f t="shared" si="31"/>
        <v>0</v>
      </c>
      <c r="CC15" s="26">
        <f t="shared" si="32"/>
        <v>0</v>
      </c>
      <c r="CD15" s="25"/>
      <c r="CE15" s="24">
        <f t="shared" si="0"/>
        <v>345147.41</v>
      </c>
      <c r="CF15" s="25">
        <f t="shared" si="1"/>
        <v>672530.61999999988</v>
      </c>
      <c r="CG15" s="25">
        <f t="shared" si="34"/>
        <v>327383.2099999999</v>
      </c>
      <c r="CH15" s="25">
        <f t="shared" si="2"/>
        <v>430000</v>
      </c>
      <c r="CI15" s="25">
        <f t="shared" si="33"/>
        <v>645000</v>
      </c>
      <c r="CJ15" s="25">
        <f t="shared" si="35"/>
        <v>299852.59000000003</v>
      </c>
      <c r="CK15" s="26">
        <f t="shared" si="36"/>
        <v>215000</v>
      </c>
    </row>
    <row r="16" spans="1:89" x14ac:dyDescent="0.2">
      <c r="B16" s="8" t="s">
        <v>68</v>
      </c>
      <c r="C16" s="24"/>
      <c r="D16" s="25"/>
      <c r="E16" s="25">
        <f t="shared" si="3"/>
        <v>0</v>
      </c>
      <c r="F16" s="25">
        <f>+'exp line dept(2016)'!C16</f>
        <v>0</v>
      </c>
      <c r="G16" s="25">
        <f>+'exp line dept(2017)'!C16</f>
        <v>0</v>
      </c>
      <c r="H16" s="25">
        <f t="shared" si="4"/>
        <v>0</v>
      </c>
      <c r="I16" s="26">
        <f t="shared" si="5"/>
        <v>0</v>
      </c>
      <c r="J16" s="25"/>
      <c r="K16" s="24">
        <v>0</v>
      </c>
      <c r="L16" s="25">
        <v>0</v>
      </c>
      <c r="M16" s="25">
        <f t="shared" si="6"/>
        <v>0</v>
      </c>
      <c r="N16" s="25">
        <v>0</v>
      </c>
      <c r="O16" s="25">
        <f>+'exp line dept(2017)'!D16</f>
        <v>0</v>
      </c>
      <c r="P16" s="25">
        <f t="shared" si="7"/>
        <v>0</v>
      </c>
      <c r="Q16" s="26">
        <f t="shared" si="8"/>
        <v>0</v>
      </c>
      <c r="R16" s="25"/>
      <c r="S16" s="24"/>
      <c r="T16" s="25"/>
      <c r="U16" s="25">
        <f t="shared" si="9"/>
        <v>0</v>
      </c>
      <c r="V16" s="25">
        <f>+'exp line dept(2016)'!D16</f>
        <v>0</v>
      </c>
      <c r="W16" s="25">
        <f>+'exp_line office'!G16</f>
        <v>0</v>
      </c>
      <c r="X16" s="25">
        <f t="shared" si="10"/>
        <v>0</v>
      </c>
      <c r="Y16" s="26">
        <f t="shared" si="11"/>
        <v>0</v>
      </c>
      <c r="Z16" s="25"/>
      <c r="AA16" s="24"/>
      <c r="AB16" s="25"/>
      <c r="AC16" s="25">
        <f t="shared" si="12"/>
        <v>0</v>
      </c>
      <c r="AD16" s="25"/>
      <c r="AE16" s="25">
        <f>+'exp line dept(2017)'!F16</f>
        <v>0</v>
      </c>
      <c r="AF16" s="25">
        <f t="shared" si="13"/>
        <v>0</v>
      </c>
      <c r="AG16" s="26">
        <f t="shared" si="14"/>
        <v>0</v>
      </c>
      <c r="AH16" s="25"/>
      <c r="AI16" s="24"/>
      <c r="AJ16" s="25"/>
      <c r="AK16" s="25">
        <f t="shared" si="15"/>
        <v>0</v>
      </c>
      <c r="AL16" s="25">
        <f>+'exp line dept(2016)'!F16</f>
        <v>0</v>
      </c>
      <c r="AM16" s="25">
        <f>+'exp line dept(2017)'!G16</f>
        <v>0</v>
      </c>
      <c r="AN16" s="25">
        <f t="shared" si="16"/>
        <v>0</v>
      </c>
      <c r="AO16" s="26">
        <f t="shared" si="17"/>
        <v>0</v>
      </c>
      <c r="AP16" s="25"/>
      <c r="AQ16" s="24"/>
      <c r="AR16" s="25"/>
      <c r="AS16" s="25">
        <f t="shared" si="18"/>
        <v>0</v>
      </c>
      <c r="AT16" s="25">
        <f>+'exp line dept(2016)'!G16</f>
        <v>0</v>
      </c>
      <c r="AU16" s="25">
        <f>+'exp line dept(2017)'!H16</f>
        <v>0</v>
      </c>
      <c r="AV16" s="25">
        <f t="shared" si="19"/>
        <v>0</v>
      </c>
      <c r="AW16" s="26">
        <f t="shared" si="20"/>
        <v>0</v>
      </c>
      <c r="AX16" s="25"/>
      <c r="AY16" s="24"/>
      <c r="AZ16" s="25"/>
      <c r="BA16" s="25">
        <f t="shared" si="21"/>
        <v>0</v>
      </c>
      <c r="BB16" s="25">
        <f>+'exp line dept(2016)'!H16</f>
        <v>0</v>
      </c>
      <c r="BC16" s="25">
        <f>+'exp line dept(2017)'!I16</f>
        <v>0</v>
      </c>
      <c r="BD16" s="25">
        <f t="shared" si="22"/>
        <v>0</v>
      </c>
      <c r="BE16" s="26">
        <f t="shared" si="23"/>
        <v>0</v>
      </c>
      <c r="BF16" s="25"/>
      <c r="BG16" s="24"/>
      <c r="BH16" s="25"/>
      <c r="BI16" s="25">
        <f t="shared" si="24"/>
        <v>0</v>
      </c>
      <c r="BJ16" s="25">
        <f>+'exp line dept(2016)'!I16</f>
        <v>1500</v>
      </c>
      <c r="BK16" s="25">
        <f>+'exp line dept(2017)'!J16</f>
        <v>2000</v>
      </c>
      <c r="BL16" s="25">
        <f t="shared" si="25"/>
        <v>2000</v>
      </c>
      <c r="BM16" s="26">
        <f t="shared" si="26"/>
        <v>500</v>
      </c>
      <c r="BN16" s="25"/>
      <c r="BO16" s="24"/>
      <c r="BP16" s="25"/>
      <c r="BQ16" s="25">
        <f t="shared" si="27"/>
        <v>0</v>
      </c>
      <c r="BR16" s="25">
        <f>+'exp line dept(2016)'!J16</f>
        <v>0</v>
      </c>
      <c r="BS16" s="25">
        <f>+'exp line dept(2017)'!K16</f>
        <v>0</v>
      </c>
      <c r="BT16" s="25">
        <f t="shared" si="28"/>
        <v>0</v>
      </c>
      <c r="BU16" s="26">
        <f t="shared" si="29"/>
        <v>0</v>
      </c>
      <c r="BV16" s="25"/>
      <c r="BW16" s="24">
        <f>+'[11]2015-2017'!$AZ$16</f>
        <v>55000</v>
      </c>
      <c r="BX16" s="25">
        <f>+'[11]2015-2017'!$BA$16</f>
        <v>49275.31</v>
      </c>
      <c r="BY16" s="25">
        <f t="shared" si="30"/>
        <v>-5724.6900000000023</v>
      </c>
      <c r="BZ16" s="25">
        <f>+'exp line dept(2016)'!K16</f>
        <v>55000</v>
      </c>
      <c r="CA16" s="25">
        <f>+'exp line dept(2017)'!L16</f>
        <v>60000</v>
      </c>
      <c r="CB16" s="25">
        <f t="shared" si="31"/>
        <v>5000</v>
      </c>
      <c r="CC16" s="26">
        <f t="shared" si="32"/>
        <v>5000</v>
      </c>
      <c r="CD16" s="25"/>
      <c r="CE16" s="24">
        <f t="shared" si="0"/>
        <v>55000</v>
      </c>
      <c r="CF16" s="25">
        <f t="shared" si="1"/>
        <v>49275.31</v>
      </c>
      <c r="CG16" s="25">
        <f t="shared" si="34"/>
        <v>-5724.6900000000023</v>
      </c>
      <c r="CH16" s="25">
        <f t="shared" si="2"/>
        <v>56500</v>
      </c>
      <c r="CI16" s="25">
        <f t="shared" si="33"/>
        <v>62000</v>
      </c>
      <c r="CJ16" s="25">
        <f t="shared" si="35"/>
        <v>7000</v>
      </c>
      <c r="CK16" s="26">
        <f t="shared" si="36"/>
        <v>5500</v>
      </c>
    </row>
    <row r="17" spans="2:89" x14ac:dyDescent="0.2">
      <c r="B17" s="8" t="s">
        <v>33</v>
      </c>
      <c r="C17" s="24"/>
      <c r="D17" s="25"/>
      <c r="E17" s="25">
        <f t="shared" si="3"/>
        <v>0</v>
      </c>
      <c r="F17" s="25">
        <f>+'exp line dept(2016)'!C17</f>
        <v>0</v>
      </c>
      <c r="G17" s="25">
        <f>+'exp line dept(2017)'!C17</f>
        <v>0</v>
      </c>
      <c r="H17" s="25">
        <f t="shared" si="4"/>
        <v>0</v>
      </c>
      <c r="I17" s="26">
        <f t="shared" si="5"/>
        <v>0</v>
      </c>
      <c r="J17" s="25"/>
      <c r="K17" s="24">
        <v>0</v>
      </c>
      <c r="L17" s="25">
        <v>0</v>
      </c>
      <c r="M17" s="25">
        <f t="shared" si="6"/>
        <v>0</v>
      </c>
      <c r="N17" s="25">
        <v>0</v>
      </c>
      <c r="O17" s="25">
        <f>+'exp line dept(2017)'!D17</f>
        <v>0</v>
      </c>
      <c r="P17" s="25">
        <f t="shared" si="7"/>
        <v>0</v>
      </c>
      <c r="Q17" s="26">
        <f t="shared" si="8"/>
        <v>0</v>
      </c>
      <c r="R17" s="25"/>
      <c r="S17" s="24"/>
      <c r="T17" s="25"/>
      <c r="U17" s="25">
        <f t="shared" si="9"/>
        <v>0</v>
      </c>
      <c r="V17" s="25">
        <f>+'exp line dept(2016)'!D17</f>
        <v>0</v>
      </c>
      <c r="W17" s="25">
        <f>+'exp_line office'!G17</f>
        <v>0</v>
      </c>
      <c r="X17" s="25">
        <f t="shared" si="10"/>
        <v>0</v>
      </c>
      <c r="Y17" s="26">
        <f t="shared" si="11"/>
        <v>0</v>
      </c>
      <c r="Z17" s="25"/>
      <c r="AA17" s="24"/>
      <c r="AB17" s="25"/>
      <c r="AC17" s="25">
        <f t="shared" si="12"/>
        <v>0</v>
      </c>
      <c r="AD17" s="25"/>
      <c r="AE17" s="25">
        <f>+'exp line dept(2017)'!F17</f>
        <v>0</v>
      </c>
      <c r="AF17" s="25">
        <f t="shared" si="13"/>
        <v>0</v>
      </c>
      <c r="AG17" s="26">
        <f t="shared" si="14"/>
        <v>0</v>
      </c>
      <c r="AH17" s="25"/>
      <c r="AI17" s="24"/>
      <c r="AJ17" s="25"/>
      <c r="AK17" s="25">
        <f t="shared" si="15"/>
        <v>0</v>
      </c>
      <c r="AL17" s="25">
        <f>+'exp line dept(2016)'!F17</f>
        <v>0</v>
      </c>
      <c r="AM17" s="25">
        <f>+'exp line dept(2017)'!G17</f>
        <v>0</v>
      </c>
      <c r="AN17" s="25">
        <f t="shared" si="16"/>
        <v>0</v>
      </c>
      <c r="AO17" s="26">
        <f t="shared" si="17"/>
        <v>0</v>
      </c>
      <c r="AP17" s="25"/>
      <c r="AQ17" s="24"/>
      <c r="AR17" s="25"/>
      <c r="AS17" s="25">
        <f t="shared" si="18"/>
        <v>0</v>
      </c>
      <c r="AT17" s="25">
        <f>+'exp line dept(2016)'!G17</f>
        <v>0</v>
      </c>
      <c r="AU17" s="25">
        <f>+'exp line dept(2017)'!H17</f>
        <v>0</v>
      </c>
      <c r="AV17" s="25">
        <f t="shared" si="19"/>
        <v>0</v>
      </c>
      <c r="AW17" s="26">
        <f t="shared" si="20"/>
        <v>0</v>
      </c>
      <c r="AX17" s="25"/>
      <c r="AY17" s="24"/>
      <c r="AZ17" s="25"/>
      <c r="BA17" s="25">
        <f t="shared" si="21"/>
        <v>0</v>
      </c>
      <c r="BB17" s="25">
        <f>+'exp line dept(2016)'!H17</f>
        <v>0</v>
      </c>
      <c r="BC17" s="25">
        <f>+'exp line dept(2017)'!I17</f>
        <v>0</v>
      </c>
      <c r="BD17" s="25">
        <f t="shared" si="22"/>
        <v>0</v>
      </c>
      <c r="BE17" s="26">
        <f t="shared" si="23"/>
        <v>0</v>
      </c>
      <c r="BF17" s="25"/>
      <c r="BG17" s="24"/>
      <c r="BH17" s="25"/>
      <c r="BI17" s="25">
        <f t="shared" si="24"/>
        <v>0</v>
      </c>
      <c r="BJ17" s="25">
        <f>+'exp line dept(2016)'!I17</f>
        <v>0</v>
      </c>
      <c r="BK17" s="25">
        <f>+'exp line dept(2017)'!J17</f>
        <v>0</v>
      </c>
      <c r="BL17" s="25">
        <f t="shared" si="25"/>
        <v>0</v>
      </c>
      <c r="BM17" s="26">
        <f t="shared" si="26"/>
        <v>0</v>
      </c>
      <c r="BN17" s="25"/>
      <c r="BO17" s="24">
        <f>+'[10]2015-2017'!$AB$28</f>
        <v>60000</v>
      </c>
      <c r="BP17" s="25">
        <f>+'[10]2015-2017'!$AC$28</f>
        <v>99249.06</v>
      </c>
      <c r="BQ17" s="25">
        <f t="shared" si="27"/>
        <v>39249.06</v>
      </c>
      <c r="BR17" s="25">
        <f>+'exp line dept(2016)'!J17</f>
        <v>50000</v>
      </c>
      <c r="BS17" s="25">
        <v>100000</v>
      </c>
      <c r="BT17" s="25">
        <f t="shared" si="28"/>
        <v>40000</v>
      </c>
      <c r="BU17" s="26">
        <f t="shared" si="29"/>
        <v>50000</v>
      </c>
      <c r="BV17" s="25"/>
      <c r="BW17" s="24"/>
      <c r="BX17" s="25"/>
      <c r="BY17" s="25">
        <f t="shared" si="30"/>
        <v>0</v>
      </c>
      <c r="BZ17" s="25">
        <f>+'exp line dept(2016)'!K17</f>
        <v>0</v>
      </c>
      <c r="CA17" s="25">
        <f>+'exp line dept(2017)'!L17</f>
        <v>0</v>
      </c>
      <c r="CB17" s="25">
        <f t="shared" si="31"/>
        <v>0</v>
      </c>
      <c r="CC17" s="26">
        <f t="shared" si="32"/>
        <v>0</v>
      </c>
      <c r="CD17" s="25"/>
      <c r="CE17" s="24">
        <f t="shared" si="0"/>
        <v>60000</v>
      </c>
      <c r="CF17" s="25">
        <f t="shared" si="1"/>
        <v>99249.06</v>
      </c>
      <c r="CG17" s="25">
        <f t="shared" si="34"/>
        <v>39249.06</v>
      </c>
      <c r="CH17" s="25">
        <f t="shared" si="2"/>
        <v>50000</v>
      </c>
      <c r="CI17" s="116">
        <f t="shared" si="33"/>
        <v>100000</v>
      </c>
      <c r="CJ17" s="25">
        <f t="shared" si="35"/>
        <v>40000</v>
      </c>
      <c r="CK17" s="26">
        <f t="shared" si="36"/>
        <v>50000</v>
      </c>
    </row>
    <row r="18" spans="2:89" x14ac:dyDescent="0.2">
      <c r="B18" s="8"/>
      <c r="C18" s="10">
        <f t="shared" ref="C18:I18" si="37">SUM(C6:C17)</f>
        <v>223420.19</v>
      </c>
      <c r="D18" s="10">
        <f t="shared" si="37"/>
        <v>205976.01999999996</v>
      </c>
      <c r="E18" s="10">
        <f t="shared" si="37"/>
        <v>-17444.170000000006</v>
      </c>
      <c r="F18" s="10">
        <f t="shared" si="37"/>
        <v>216090</v>
      </c>
      <c r="G18" s="10">
        <f t="shared" si="37"/>
        <v>227969.72086493511</v>
      </c>
      <c r="H18" s="10">
        <f t="shared" si="37"/>
        <v>4549.5308649351064</v>
      </c>
      <c r="I18" s="27">
        <f t="shared" si="37"/>
        <v>11879.720864935107</v>
      </c>
      <c r="J18" s="25"/>
      <c r="K18" s="10">
        <f t="shared" ref="K18:Q18" si="38">SUM(K6:K17)</f>
        <v>0</v>
      </c>
      <c r="L18" s="10">
        <f t="shared" si="38"/>
        <v>0</v>
      </c>
      <c r="M18" s="10">
        <f t="shared" si="38"/>
        <v>0</v>
      </c>
      <c r="N18" s="10">
        <f t="shared" si="38"/>
        <v>0</v>
      </c>
      <c r="O18" s="10">
        <f t="shared" si="38"/>
        <v>55191.168698617315</v>
      </c>
      <c r="P18" s="10">
        <f t="shared" si="38"/>
        <v>55191.168698617315</v>
      </c>
      <c r="Q18" s="27">
        <f t="shared" si="38"/>
        <v>55191.168698617315</v>
      </c>
      <c r="R18" s="25"/>
      <c r="S18" s="10">
        <f t="shared" ref="S18:V18" si="39">SUM(S6:S17)</f>
        <v>1236093</v>
      </c>
      <c r="T18" s="10">
        <f t="shared" si="39"/>
        <v>1172377.3500000001</v>
      </c>
      <c r="U18" s="10">
        <f t="shared" si="39"/>
        <v>-63715.650000000067</v>
      </c>
      <c r="V18" s="10">
        <f t="shared" si="39"/>
        <v>1389479</v>
      </c>
      <c r="W18" s="10">
        <f t="shared" ref="W18:Y18" si="40">SUM(W6:W17)</f>
        <v>1345333.4723584615</v>
      </c>
      <c r="X18" s="10">
        <f t="shared" si="40"/>
        <v>109240.47235846153</v>
      </c>
      <c r="Y18" s="27">
        <f t="shared" si="40"/>
        <v>-44145.527641538487</v>
      </c>
      <c r="Z18" s="25"/>
      <c r="AA18" s="10">
        <f t="shared" ref="AA18:AD18" si="41">SUM(AA6:AA17)</f>
        <v>1054416.45</v>
      </c>
      <c r="AB18" s="10">
        <f t="shared" si="41"/>
        <v>941182.55</v>
      </c>
      <c r="AC18" s="10">
        <f t="shared" si="41"/>
        <v>-113233.89999999994</v>
      </c>
      <c r="AD18" s="10">
        <f t="shared" si="41"/>
        <v>1103599</v>
      </c>
      <c r="AE18" s="10">
        <f t="shared" ref="AE18:AG18" si="42">SUM(AE6:AE17)</f>
        <v>1099036.0938892309</v>
      </c>
      <c r="AF18" s="10">
        <f t="shared" si="42"/>
        <v>157853.54388923073</v>
      </c>
      <c r="AG18" s="27">
        <f t="shared" si="42"/>
        <v>-4562.9061107692269</v>
      </c>
      <c r="AH18" s="25"/>
      <c r="AI18" s="10">
        <f t="shared" ref="AI18:AO18" si="43">SUM(AI6:AI17)</f>
        <v>556166.28</v>
      </c>
      <c r="AJ18" s="10">
        <f t="shared" si="43"/>
        <v>503345.69999999995</v>
      </c>
      <c r="AK18" s="10">
        <f t="shared" si="43"/>
        <v>-52820.580000000009</v>
      </c>
      <c r="AL18" s="10">
        <f t="shared" si="43"/>
        <v>631684</v>
      </c>
      <c r="AM18" s="10">
        <f t="shared" si="43"/>
        <v>692605.14136417233</v>
      </c>
      <c r="AN18" s="10">
        <f t="shared" si="43"/>
        <v>136438.86136417236</v>
      </c>
      <c r="AO18" s="27">
        <f t="shared" si="43"/>
        <v>60921.141364172356</v>
      </c>
      <c r="AP18" s="25"/>
      <c r="AQ18" s="10">
        <f t="shared" ref="AQ18:AW18" si="44">SUM(AQ6:AQ17)</f>
        <v>520284.95999999996</v>
      </c>
      <c r="AR18" s="10">
        <f t="shared" si="44"/>
        <v>498268.07</v>
      </c>
      <c r="AS18" s="10">
        <f t="shared" si="44"/>
        <v>-22016.889999999919</v>
      </c>
      <c r="AT18" s="10">
        <f t="shared" si="44"/>
        <v>573866</v>
      </c>
      <c r="AU18" s="10">
        <f t="shared" si="44"/>
        <v>616261.55834923068</v>
      </c>
      <c r="AV18" s="10">
        <f t="shared" si="44"/>
        <v>95976.59834923083</v>
      </c>
      <c r="AW18" s="27">
        <f t="shared" si="44"/>
        <v>42395.558349230763</v>
      </c>
      <c r="AX18" s="25"/>
      <c r="AY18" s="10">
        <f t="shared" ref="AY18:BE18" si="45">SUM(AY6:AY17)</f>
        <v>317313.74436536065</v>
      </c>
      <c r="AZ18" s="10">
        <f t="shared" si="45"/>
        <v>301145.99</v>
      </c>
      <c r="BA18" s="10">
        <f t="shared" si="45"/>
        <v>-16167.754365360626</v>
      </c>
      <c r="BB18" s="10">
        <f t="shared" si="45"/>
        <v>358937</v>
      </c>
      <c r="BC18" s="10">
        <f t="shared" si="45"/>
        <v>389412.25981480494</v>
      </c>
      <c r="BD18" s="10">
        <f t="shared" si="45"/>
        <v>72098.515449444298</v>
      </c>
      <c r="BE18" s="27">
        <f t="shared" si="45"/>
        <v>30475.259814804929</v>
      </c>
      <c r="BF18" s="25"/>
      <c r="BG18" s="10">
        <f t="shared" ref="BG18:BM18" si="46">SUM(BG6:BG17)</f>
        <v>2603013.4140963634</v>
      </c>
      <c r="BH18" s="10">
        <f t="shared" si="46"/>
        <v>2582740.4699999997</v>
      </c>
      <c r="BI18" s="10">
        <f t="shared" si="46"/>
        <v>-20272.944096363091</v>
      </c>
      <c r="BJ18" s="10">
        <f t="shared" si="46"/>
        <v>2730816</v>
      </c>
      <c r="BK18" s="10">
        <f t="shared" si="46"/>
        <v>2999960.7179849297</v>
      </c>
      <c r="BL18" s="10">
        <f t="shared" si="46"/>
        <v>396947.30388856673</v>
      </c>
      <c r="BM18" s="27">
        <f t="shared" si="46"/>
        <v>269144.71798492962</v>
      </c>
      <c r="BN18" s="25"/>
      <c r="BO18" s="10">
        <f t="shared" ref="BO18:BU18" si="47">SUM(BO6:BO17)</f>
        <v>872523.21104260022</v>
      </c>
      <c r="BP18" s="10">
        <f t="shared" si="47"/>
        <v>932315.10000000009</v>
      </c>
      <c r="BQ18" s="10">
        <f t="shared" si="47"/>
        <v>59791.888957399926</v>
      </c>
      <c r="BR18" s="10">
        <f t="shared" si="47"/>
        <v>823109</v>
      </c>
      <c r="BS18" s="10">
        <f t="shared" si="47"/>
        <v>939745.03175897605</v>
      </c>
      <c r="BT18" s="10">
        <f t="shared" si="47"/>
        <v>67221.820716375936</v>
      </c>
      <c r="BU18" s="27">
        <f t="shared" si="47"/>
        <v>116636.03175897615</v>
      </c>
      <c r="BV18" s="25"/>
      <c r="BW18" s="10">
        <f t="shared" ref="BW18:CC18" si="48">SUM(BW6:BW17)</f>
        <v>628526.02829266794</v>
      </c>
      <c r="BX18" s="10">
        <f t="shared" si="48"/>
        <v>484059.56</v>
      </c>
      <c r="BY18" s="10">
        <f t="shared" si="48"/>
        <v>-144466.468292668</v>
      </c>
      <c r="BZ18" s="10">
        <f t="shared" si="48"/>
        <v>626558</v>
      </c>
      <c r="CA18" s="10">
        <f t="shared" si="48"/>
        <v>671931.00048831594</v>
      </c>
      <c r="CB18" s="10">
        <f t="shared" si="48"/>
        <v>43404.972195647948</v>
      </c>
      <c r="CC18" s="27">
        <f t="shared" si="48"/>
        <v>45373.000488315913</v>
      </c>
      <c r="CD18" s="25"/>
      <c r="CE18" s="10">
        <f t="shared" ref="CE18:CK18" si="49">SUM(CE6:CE17)</f>
        <v>8011757.2777969921</v>
      </c>
      <c r="CF18" s="10">
        <f t="shared" si="49"/>
        <v>7621410.8099999987</v>
      </c>
      <c r="CG18" s="10">
        <f t="shared" si="49"/>
        <v>-390346.46779699164</v>
      </c>
      <c r="CH18" s="10">
        <f t="shared" si="49"/>
        <v>8454138</v>
      </c>
      <c r="CI18" s="10">
        <f t="shared" si="49"/>
        <v>9037446.1655716747</v>
      </c>
      <c r="CJ18" s="10">
        <f t="shared" si="49"/>
        <v>1025688.8877746826</v>
      </c>
      <c r="CK18" s="27">
        <f t="shared" si="49"/>
        <v>583308.16557167436</v>
      </c>
    </row>
    <row r="19" spans="2:89" ht="5.25" customHeight="1" x14ac:dyDescent="0.2">
      <c r="B19" s="8"/>
      <c r="C19" s="24"/>
      <c r="D19" s="25"/>
      <c r="E19" s="25"/>
      <c r="F19" s="25"/>
      <c r="G19" s="25"/>
      <c r="H19" s="25"/>
      <c r="I19" s="26"/>
      <c r="J19" s="25"/>
      <c r="K19" s="24"/>
      <c r="L19" s="25"/>
      <c r="M19" s="25"/>
      <c r="N19" s="25"/>
      <c r="O19" s="25"/>
      <c r="P19" s="25"/>
      <c r="Q19" s="26"/>
      <c r="R19" s="25"/>
      <c r="S19" s="24"/>
      <c r="T19" s="25"/>
      <c r="U19" s="25"/>
      <c r="V19" s="25"/>
      <c r="W19" s="25"/>
      <c r="X19" s="25"/>
      <c r="Y19" s="26"/>
      <c r="Z19" s="25"/>
      <c r="AA19" s="24"/>
      <c r="AB19" s="25"/>
      <c r="AC19" s="25"/>
      <c r="AD19" s="25"/>
      <c r="AE19" s="25"/>
      <c r="AF19" s="25"/>
      <c r="AG19" s="26"/>
      <c r="AH19" s="25"/>
      <c r="AI19" s="24"/>
      <c r="AJ19" s="25"/>
      <c r="AK19" s="25"/>
      <c r="AL19" s="25"/>
      <c r="AM19" s="25"/>
      <c r="AN19" s="25"/>
      <c r="AO19" s="26"/>
      <c r="AP19" s="25"/>
      <c r="AQ19" s="24"/>
      <c r="AR19" s="25"/>
      <c r="AS19" s="25"/>
      <c r="AT19" s="25"/>
      <c r="AU19" s="25"/>
      <c r="AV19" s="25"/>
      <c r="AW19" s="26"/>
      <c r="AX19" s="25"/>
      <c r="AY19" s="24"/>
      <c r="AZ19" s="25"/>
      <c r="BA19" s="25"/>
      <c r="BB19" s="25"/>
      <c r="BC19" s="25"/>
      <c r="BD19" s="25"/>
      <c r="BE19" s="26"/>
      <c r="BF19" s="25"/>
      <c r="BG19" s="24"/>
      <c r="BH19" s="25"/>
      <c r="BI19" s="25"/>
      <c r="BJ19" s="25"/>
      <c r="BK19" s="25"/>
      <c r="BL19" s="25"/>
      <c r="BM19" s="26"/>
      <c r="BN19" s="25"/>
      <c r="BO19" s="24"/>
      <c r="BP19" s="25"/>
      <c r="BQ19" s="25"/>
      <c r="BR19" s="25"/>
      <c r="BS19" s="25"/>
      <c r="BT19" s="25"/>
      <c r="BU19" s="26"/>
      <c r="BV19" s="25"/>
      <c r="BW19" s="24"/>
      <c r="BX19" s="25"/>
      <c r="BY19" s="25"/>
      <c r="BZ19" s="25"/>
      <c r="CA19" s="25"/>
      <c r="CB19" s="25"/>
      <c r="CC19" s="26"/>
      <c r="CD19" s="25"/>
      <c r="CE19" s="24"/>
      <c r="CF19" s="25"/>
      <c r="CG19" s="25"/>
      <c r="CH19" s="25"/>
      <c r="CI19" s="25"/>
      <c r="CJ19" s="25"/>
      <c r="CK19" s="26"/>
    </row>
    <row r="20" spans="2:89" x14ac:dyDescent="0.2">
      <c r="B20" s="8" t="s">
        <v>22</v>
      </c>
      <c r="C20" s="24">
        <f>+'[4]2015-2017'!$AB$18</f>
        <v>28000</v>
      </c>
      <c r="D20" s="25">
        <f>+'[4]2015-2017'!$AC$18</f>
        <v>48044.54</v>
      </c>
      <c r="E20" s="25">
        <f t="shared" ref="E20:E21" si="50">+D20-C20</f>
        <v>20044.54</v>
      </c>
      <c r="F20" s="25">
        <f>+'exp line dept(2016)'!C20</f>
        <v>22000</v>
      </c>
      <c r="G20" s="25">
        <f>+'exp line dept(2017)'!C20</f>
        <v>35525</v>
      </c>
      <c r="H20" s="25">
        <f t="shared" ref="H20:H21" si="51">+G20-C20</f>
        <v>7525</v>
      </c>
      <c r="I20" s="26">
        <f t="shared" ref="I20:I21" si="52">+G20-F20</f>
        <v>13525</v>
      </c>
      <c r="J20" s="25"/>
      <c r="K20" s="24">
        <v>0</v>
      </c>
      <c r="L20" s="25">
        <v>0</v>
      </c>
      <c r="M20" s="25">
        <f t="shared" ref="M20:M21" si="53">+L20-K20</f>
        <v>0</v>
      </c>
      <c r="N20" s="25">
        <v>0</v>
      </c>
      <c r="O20" s="25">
        <f>+'exp line dept(2017)'!D20</f>
        <v>20000</v>
      </c>
      <c r="P20" s="25">
        <f t="shared" ref="P20:P21" si="54">+O20-K20</f>
        <v>20000</v>
      </c>
      <c r="Q20" s="26">
        <f t="shared" ref="Q20:Q21" si="55">+O20-N20</f>
        <v>20000</v>
      </c>
      <c r="R20" s="25"/>
      <c r="S20" s="24"/>
      <c r="T20" s="25"/>
      <c r="U20" s="25">
        <f t="shared" ref="U20:U21" si="56">+T20-S20</f>
        <v>0</v>
      </c>
      <c r="V20" s="25">
        <f>+'exp line dept(2016)'!D20</f>
        <v>0</v>
      </c>
      <c r="W20" s="25">
        <f>+'exp_line office'!G20</f>
        <v>0</v>
      </c>
      <c r="X20" s="25">
        <f t="shared" ref="X20:X21" si="57">+W20-S20</f>
        <v>0</v>
      </c>
      <c r="Y20" s="26">
        <f t="shared" ref="Y20:Y21" si="58">+W20-V20</f>
        <v>0</v>
      </c>
      <c r="Z20" s="25"/>
      <c r="AA20" s="24"/>
      <c r="AB20" s="25"/>
      <c r="AC20" s="25">
        <f t="shared" ref="AC20:AC21" si="59">+AB20-AA20</f>
        <v>0</v>
      </c>
      <c r="AD20" s="25"/>
      <c r="AE20" s="25">
        <f>+'exp line dept(2017)'!F20</f>
        <v>3500</v>
      </c>
      <c r="AF20" s="25">
        <f t="shared" ref="AF20:AF21" si="60">+AE20-AB20</f>
        <v>3500</v>
      </c>
      <c r="AG20" s="26">
        <f t="shared" ref="AG20:AG21" si="61">+AE20-AD20</f>
        <v>3500</v>
      </c>
      <c r="AH20" s="25"/>
      <c r="AI20" s="24"/>
      <c r="AJ20" s="25">
        <f>+'[7]2015-2017'!$W$19</f>
        <v>8178.36</v>
      </c>
      <c r="AK20" s="25">
        <f t="shared" ref="AK20:AK21" si="62">+AJ20-AI20</f>
        <v>8178.36</v>
      </c>
      <c r="AL20" s="25">
        <v>0</v>
      </c>
      <c r="AM20" s="25">
        <f>+'exp line dept(2017)'!G20</f>
        <v>4000</v>
      </c>
      <c r="AN20" s="25">
        <f t="shared" ref="AN20:AN21" si="63">+AM20-AI20</f>
        <v>4000</v>
      </c>
      <c r="AO20" s="26">
        <f t="shared" ref="AO20:AO21" si="64">+AM20-AL20</f>
        <v>4000</v>
      </c>
      <c r="AP20" s="25"/>
      <c r="AQ20" s="24"/>
      <c r="AR20" s="25"/>
      <c r="AS20" s="25">
        <f t="shared" ref="AS20:AS21" si="65">+AR20-AQ20</f>
        <v>0</v>
      </c>
      <c r="AT20" s="25">
        <f>+'exp line dept(2016)'!G20</f>
        <v>0</v>
      </c>
      <c r="AU20" s="25">
        <f>+'exp line dept(2017)'!H20</f>
        <v>4000</v>
      </c>
      <c r="AV20" s="25">
        <f t="shared" ref="AV20:AV21" si="66">+AU20-AQ20</f>
        <v>4000</v>
      </c>
      <c r="AW20" s="26">
        <f t="shared" ref="AW20:AW21" si="67">+AU20-AT20</f>
        <v>4000</v>
      </c>
      <c r="AX20" s="25"/>
      <c r="AY20" s="24">
        <f>+'[8]2015-2017-IEQA '!$V$18</f>
        <v>15000</v>
      </c>
      <c r="AZ20" s="25">
        <f>+'[8]2015-2017-IEQA '!$W$18</f>
        <v>8668.9599999999991</v>
      </c>
      <c r="BA20" s="25">
        <f t="shared" ref="BA20:BA21" si="68">+AZ20-AY20</f>
        <v>-6331.0400000000009</v>
      </c>
      <c r="BB20" s="25">
        <f>+'exp line dept(2016)'!H20</f>
        <v>4000</v>
      </c>
      <c r="BC20" s="25">
        <f>+'exp line dept(2017)'!I20</f>
        <v>28500</v>
      </c>
      <c r="BD20" s="25">
        <f t="shared" ref="BD20:BD21" si="69">+BC20-AY20</f>
        <v>13500</v>
      </c>
      <c r="BE20" s="26">
        <f t="shared" ref="BE20:BE21" si="70">+BC20-BB20</f>
        <v>24500</v>
      </c>
      <c r="BF20" s="25"/>
      <c r="BG20" s="24">
        <f>+'[9]2015-2017'!$BF$20</f>
        <v>5000</v>
      </c>
      <c r="BH20" s="25">
        <f>+'[9]2015-2017'!$BG$20</f>
        <v>21476.66</v>
      </c>
      <c r="BI20" s="25">
        <f t="shared" ref="BI20:BI21" si="71">+BH20-BG20</f>
        <v>16476.66</v>
      </c>
      <c r="BJ20" s="25">
        <f>+'exp line dept(2016)'!I20</f>
        <v>19000</v>
      </c>
      <c r="BK20" s="25">
        <f>+'exp line dept(2017)'!J20</f>
        <v>40000</v>
      </c>
      <c r="BL20" s="25">
        <f t="shared" ref="BL20:BL21" si="72">+BK20-BG20</f>
        <v>35000</v>
      </c>
      <c r="BM20" s="26">
        <f t="shared" ref="BM20:BM21" si="73">+BK20-BJ20</f>
        <v>21000</v>
      </c>
      <c r="BN20" s="25"/>
      <c r="BO20" s="24">
        <f>+'[10]2015-2017'!$AB$18</f>
        <v>10000</v>
      </c>
      <c r="BP20" s="25">
        <f>+'[10]2015-2017'!$AC$18</f>
        <v>24494.02</v>
      </c>
      <c r="BQ20" s="25">
        <f t="shared" ref="BQ20:BQ21" si="74">+BP20-BO20</f>
        <v>14494.02</v>
      </c>
      <c r="BR20" s="25">
        <f>+'exp line dept(2016)'!J20</f>
        <v>10000</v>
      </c>
      <c r="BS20" s="25">
        <f>+'exp line dept(2017)'!K20</f>
        <v>25000</v>
      </c>
      <c r="BT20" s="25">
        <f t="shared" ref="BT20:BT21" si="75">+BS20-BO20</f>
        <v>15000</v>
      </c>
      <c r="BU20" s="26">
        <f t="shared" ref="BU20:BU21" si="76">+BS20-BR20</f>
        <v>15000</v>
      </c>
      <c r="BV20" s="25"/>
      <c r="BW20" s="24"/>
      <c r="BX20" s="25">
        <f>+'[11]2015-2017'!$BA$19</f>
        <v>47521.880000000005</v>
      </c>
      <c r="BY20" s="25">
        <f t="shared" ref="BY20:BY21" si="77">+BX20-BW20</f>
        <v>47521.880000000005</v>
      </c>
      <c r="BZ20" s="25">
        <f>+'exp line dept(2016)'!K20</f>
        <v>12000</v>
      </c>
      <c r="CA20" s="25">
        <f>+'exp line dept(2017)'!L20</f>
        <v>12000</v>
      </c>
      <c r="CB20" s="25">
        <f t="shared" ref="CB20:CB21" si="78">+CA20-BW20</f>
        <v>12000</v>
      </c>
      <c r="CC20" s="26">
        <f t="shared" ref="CC20:CC21" si="79">+CA20-BZ20</f>
        <v>0</v>
      </c>
      <c r="CD20" s="25"/>
      <c r="CE20" s="24">
        <f>+C20+S20+AA20+AI20+AQ20+AY20+BG20+BO20+BW20</f>
        <v>58000</v>
      </c>
      <c r="CF20" s="25">
        <f>+D20+T20+AB20+AJ20+AR20+AZ20+BH20+BP20+BX20</f>
        <v>158384.42000000001</v>
      </c>
      <c r="CG20" s="25">
        <f t="shared" ref="CG20:CG21" si="80">+CF20-CE20</f>
        <v>100384.42000000001</v>
      </c>
      <c r="CH20" s="25">
        <f>+F20+V20+AD20+AL20+AT20+BB20+BJ20+BR20+BZ20</f>
        <v>67000</v>
      </c>
      <c r="CI20" s="25">
        <f t="shared" ref="CI20:CI21" si="81">+G20+W20+AE20+AM20+AU20+BC20+BK20+BS20+CA20+O20</f>
        <v>172525</v>
      </c>
      <c r="CJ20" s="25">
        <f t="shared" ref="CJ20:CJ21" si="82">+CI20-CE20</f>
        <v>114525</v>
      </c>
      <c r="CK20" s="26">
        <f t="shared" ref="CK20:CK21" si="83">+CI20-CH20</f>
        <v>105525</v>
      </c>
    </row>
    <row r="21" spans="2:89" x14ac:dyDescent="0.2">
      <c r="B21" s="8" t="s">
        <v>13</v>
      </c>
      <c r="C21" s="24">
        <f>+'[4]2015-2017'!$AB$19</f>
        <v>6000</v>
      </c>
      <c r="D21" s="25">
        <f>+'[4]2015-2017'!$AC$19</f>
        <v>4112.03</v>
      </c>
      <c r="E21" s="25">
        <f t="shared" si="50"/>
        <v>-1887.9700000000003</v>
      </c>
      <c r="F21" s="25">
        <f>+'exp line dept(2016)'!C21</f>
        <v>11426</v>
      </c>
      <c r="G21" s="25">
        <f>+'exp line dept(2017)'!C21</f>
        <v>14636</v>
      </c>
      <c r="H21" s="25">
        <f t="shared" si="51"/>
        <v>8636</v>
      </c>
      <c r="I21" s="26">
        <f t="shared" si="52"/>
        <v>3210</v>
      </c>
      <c r="J21" s="25"/>
      <c r="K21" s="24">
        <v>0</v>
      </c>
      <c r="L21" s="25">
        <v>0</v>
      </c>
      <c r="M21" s="25">
        <f t="shared" si="53"/>
        <v>0</v>
      </c>
      <c r="N21" s="25">
        <v>0</v>
      </c>
      <c r="O21" s="25">
        <f>+'exp line dept(2017)'!D21</f>
        <v>0</v>
      </c>
      <c r="P21" s="25">
        <f t="shared" si="54"/>
        <v>0</v>
      </c>
      <c r="Q21" s="26">
        <f t="shared" si="55"/>
        <v>0</v>
      </c>
      <c r="R21" s="25"/>
      <c r="S21" s="24"/>
      <c r="T21" s="25"/>
      <c r="U21" s="25">
        <f t="shared" si="56"/>
        <v>0</v>
      </c>
      <c r="V21" s="25">
        <f>+'exp line dept(2016)'!D21</f>
        <v>0</v>
      </c>
      <c r="W21" s="25">
        <f>+'exp_line office'!G21</f>
        <v>4500</v>
      </c>
      <c r="X21" s="25">
        <f t="shared" si="57"/>
        <v>4500</v>
      </c>
      <c r="Y21" s="26">
        <f t="shared" si="58"/>
        <v>4500</v>
      </c>
      <c r="Z21" s="25"/>
      <c r="AA21" s="24"/>
      <c r="AB21" s="25"/>
      <c r="AC21" s="25">
        <f t="shared" si="59"/>
        <v>0</v>
      </c>
      <c r="AD21" s="25"/>
      <c r="AE21" s="25">
        <f>+'exp line dept(2017)'!F21</f>
        <v>4500</v>
      </c>
      <c r="AF21" s="25">
        <f t="shared" si="60"/>
        <v>4500</v>
      </c>
      <c r="AG21" s="26">
        <f t="shared" si="61"/>
        <v>4500</v>
      </c>
      <c r="AH21" s="25"/>
      <c r="AI21" s="24"/>
      <c r="AJ21" s="25"/>
      <c r="AK21" s="25">
        <f t="shared" si="62"/>
        <v>0</v>
      </c>
      <c r="AL21" s="25">
        <v>0</v>
      </c>
      <c r="AM21" s="25">
        <f>+'exp line dept(2017)'!G21</f>
        <v>4500</v>
      </c>
      <c r="AN21" s="25">
        <f t="shared" si="63"/>
        <v>4500</v>
      </c>
      <c r="AO21" s="26">
        <f t="shared" si="64"/>
        <v>4500</v>
      </c>
      <c r="AP21" s="25"/>
      <c r="AQ21" s="24"/>
      <c r="AR21" s="25"/>
      <c r="AS21" s="25">
        <f t="shared" si="65"/>
        <v>0</v>
      </c>
      <c r="AT21" s="25">
        <f>+'exp line dept(2016)'!G21</f>
        <v>0</v>
      </c>
      <c r="AU21" s="25">
        <f>+'exp line dept(2017)'!H21</f>
        <v>4500</v>
      </c>
      <c r="AV21" s="25">
        <f t="shared" si="66"/>
        <v>4500</v>
      </c>
      <c r="AW21" s="26">
        <f t="shared" si="67"/>
        <v>4500</v>
      </c>
      <c r="AX21" s="25"/>
      <c r="AY21" s="24"/>
      <c r="AZ21" s="25">
        <f>+'[8]2015-2017-IEQA '!$W$19</f>
        <v>11571.95</v>
      </c>
      <c r="BA21" s="25">
        <f t="shared" si="68"/>
        <v>11571.95</v>
      </c>
      <c r="BB21" s="25">
        <f>+'exp line dept(2016)'!H21</f>
        <v>21000</v>
      </c>
      <c r="BC21" s="25">
        <f>+'exp line dept(2017)'!I21</f>
        <v>36000</v>
      </c>
      <c r="BD21" s="25">
        <f t="shared" si="69"/>
        <v>36000</v>
      </c>
      <c r="BE21" s="26">
        <f t="shared" si="70"/>
        <v>15000</v>
      </c>
      <c r="BF21" s="25"/>
      <c r="BG21" s="24">
        <f>+'[9]2015-2017'!$BF$21</f>
        <v>34000</v>
      </c>
      <c r="BH21" s="25">
        <f>+'[9]2015-2017'!$BG$21</f>
        <v>33577.800000000003</v>
      </c>
      <c r="BI21" s="25">
        <f t="shared" si="71"/>
        <v>-422.19999999999709</v>
      </c>
      <c r="BJ21" s="25">
        <f>+'exp line dept(2016)'!I21</f>
        <v>58000</v>
      </c>
      <c r="BK21" s="25">
        <f>+'exp line dept(2017)'!J21</f>
        <v>65852</v>
      </c>
      <c r="BL21" s="25">
        <f t="shared" si="72"/>
        <v>31852</v>
      </c>
      <c r="BM21" s="26">
        <f t="shared" si="73"/>
        <v>7852</v>
      </c>
      <c r="BN21" s="25"/>
      <c r="BO21" s="24"/>
      <c r="BP21" s="25">
        <f>+'[10]2015-2017'!$AC$19</f>
        <v>9965.85</v>
      </c>
      <c r="BQ21" s="25">
        <f t="shared" si="74"/>
        <v>9965.85</v>
      </c>
      <c r="BR21" s="25">
        <f>+'exp line dept(2016)'!J21</f>
        <v>28000</v>
      </c>
      <c r="BS21" s="25">
        <f>+'exp line dept(2017)'!K21</f>
        <v>47000</v>
      </c>
      <c r="BT21" s="25">
        <f t="shared" si="75"/>
        <v>47000</v>
      </c>
      <c r="BU21" s="26">
        <f t="shared" si="76"/>
        <v>19000</v>
      </c>
      <c r="BV21" s="25"/>
      <c r="BW21" s="24">
        <f>+'[11]2015-2017'!$AZ$20</f>
        <v>11316</v>
      </c>
      <c r="BX21" s="25">
        <f>+'[11]2015-2017'!$BA$20</f>
        <v>13443.49</v>
      </c>
      <c r="BY21" s="25">
        <f t="shared" si="77"/>
        <v>2127.4899999999998</v>
      </c>
      <c r="BZ21" s="25">
        <f>+'exp line dept(2016)'!K21</f>
        <v>21000</v>
      </c>
      <c r="CA21" s="25">
        <f>+'exp line dept(2017)'!L21</f>
        <v>21000</v>
      </c>
      <c r="CB21" s="25">
        <f t="shared" si="78"/>
        <v>9684</v>
      </c>
      <c r="CC21" s="26">
        <f t="shared" si="79"/>
        <v>0</v>
      </c>
      <c r="CD21" s="25"/>
      <c r="CE21" s="24">
        <f>+C21+S21+AA21+AI21+AQ21+AY21+BG21+BO21+BW21</f>
        <v>51316</v>
      </c>
      <c r="CF21" s="25">
        <f>+D21+T21+AB21+AJ21+AR21+AZ21+BH21+BP21+BX21</f>
        <v>72671.12</v>
      </c>
      <c r="CG21" s="25">
        <f t="shared" si="80"/>
        <v>21355.119999999995</v>
      </c>
      <c r="CH21" s="25">
        <f>+F21+V21+AD21+AL21+AT21+BB21+BJ21+BR21+BZ21</f>
        <v>139426</v>
      </c>
      <c r="CI21" s="116">
        <f t="shared" si="81"/>
        <v>202488</v>
      </c>
      <c r="CJ21" s="25">
        <f t="shared" si="82"/>
        <v>151172</v>
      </c>
      <c r="CK21" s="26">
        <f t="shared" si="83"/>
        <v>63062</v>
      </c>
    </row>
    <row r="22" spans="2:89" x14ac:dyDescent="0.2">
      <c r="B22" s="8"/>
      <c r="C22" s="10">
        <f t="shared" ref="C22:I22" si="84">SUM(C20:C21)</f>
        <v>34000</v>
      </c>
      <c r="D22" s="10">
        <f t="shared" si="84"/>
        <v>52156.57</v>
      </c>
      <c r="E22" s="10">
        <f t="shared" si="84"/>
        <v>18156.57</v>
      </c>
      <c r="F22" s="10">
        <f t="shared" si="84"/>
        <v>33426</v>
      </c>
      <c r="G22" s="10">
        <f t="shared" si="84"/>
        <v>50161</v>
      </c>
      <c r="H22" s="10">
        <f t="shared" si="84"/>
        <v>16161</v>
      </c>
      <c r="I22" s="27">
        <f t="shared" si="84"/>
        <v>16735</v>
      </c>
      <c r="J22" s="25"/>
      <c r="K22" s="10">
        <f t="shared" ref="K22:Q22" si="85">SUM(K20:K21)</f>
        <v>0</v>
      </c>
      <c r="L22" s="10">
        <f t="shared" si="85"/>
        <v>0</v>
      </c>
      <c r="M22" s="10">
        <f t="shared" si="85"/>
        <v>0</v>
      </c>
      <c r="N22" s="10">
        <f t="shared" si="85"/>
        <v>0</v>
      </c>
      <c r="O22" s="10">
        <f t="shared" si="85"/>
        <v>20000</v>
      </c>
      <c r="P22" s="10">
        <f t="shared" si="85"/>
        <v>20000</v>
      </c>
      <c r="Q22" s="27">
        <f t="shared" si="85"/>
        <v>20000</v>
      </c>
      <c r="R22" s="25"/>
      <c r="S22" s="10">
        <f t="shared" ref="S22:V22" si="86">SUM(S20:S21)</f>
        <v>0</v>
      </c>
      <c r="T22" s="10">
        <f t="shared" si="86"/>
        <v>0</v>
      </c>
      <c r="U22" s="10">
        <f t="shared" si="86"/>
        <v>0</v>
      </c>
      <c r="V22" s="10">
        <f t="shared" si="86"/>
        <v>0</v>
      </c>
      <c r="W22" s="10">
        <f t="shared" ref="W22:Y22" si="87">SUM(W20:W21)</f>
        <v>4500</v>
      </c>
      <c r="X22" s="10">
        <f t="shared" si="87"/>
        <v>4500</v>
      </c>
      <c r="Y22" s="27">
        <f t="shared" si="87"/>
        <v>4500</v>
      </c>
      <c r="Z22" s="25"/>
      <c r="AA22" s="10">
        <f t="shared" ref="AA22" si="88">SUM(AA20:AA21)</f>
        <v>0</v>
      </c>
      <c r="AB22" s="10">
        <f t="shared" ref="AB22" si="89">SUM(AB20:AB21)</f>
        <v>0</v>
      </c>
      <c r="AC22" s="10">
        <f t="shared" ref="AC22:AD22" si="90">SUM(AC20:AC21)</f>
        <v>0</v>
      </c>
      <c r="AD22" s="10">
        <f t="shared" si="90"/>
        <v>0</v>
      </c>
      <c r="AE22" s="10">
        <f t="shared" ref="AE22:AG22" si="91">SUM(AE20:AE21)</f>
        <v>8000</v>
      </c>
      <c r="AF22" s="10">
        <f t="shared" si="91"/>
        <v>8000</v>
      </c>
      <c r="AG22" s="27">
        <f t="shared" si="91"/>
        <v>8000</v>
      </c>
      <c r="AH22" s="25"/>
      <c r="AI22" s="10">
        <f t="shared" ref="AI22:AO22" si="92">SUM(AI20:AI21)</f>
        <v>0</v>
      </c>
      <c r="AJ22" s="10">
        <f t="shared" si="92"/>
        <v>8178.36</v>
      </c>
      <c r="AK22" s="10">
        <f t="shared" si="92"/>
        <v>8178.36</v>
      </c>
      <c r="AL22" s="10">
        <f t="shared" si="92"/>
        <v>0</v>
      </c>
      <c r="AM22" s="10">
        <f t="shared" si="92"/>
        <v>8500</v>
      </c>
      <c r="AN22" s="10">
        <f t="shared" si="92"/>
        <v>8500</v>
      </c>
      <c r="AO22" s="27">
        <f t="shared" si="92"/>
        <v>8500</v>
      </c>
      <c r="AP22" s="25"/>
      <c r="AQ22" s="10">
        <f t="shared" ref="AQ22:AW22" si="93">SUM(AQ20:AQ21)</f>
        <v>0</v>
      </c>
      <c r="AR22" s="10">
        <f t="shared" si="93"/>
        <v>0</v>
      </c>
      <c r="AS22" s="10">
        <f t="shared" si="93"/>
        <v>0</v>
      </c>
      <c r="AT22" s="10">
        <f t="shared" si="93"/>
        <v>0</v>
      </c>
      <c r="AU22" s="10">
        <f t="shared" si="93"/>
        <v>8500</v>
      </c>
      <c r="AV22" s="10">
        <f t="shared" si="93"/>
        <v>8500</v>
      </c>
      <c r="AW22" s="27">
        <f t="shared" si="93"/>
        <v>8500</v>
      </c>
      <c r="AX22" s="25"/>
      <c r="AY22" s="10">
        <f t="shared" ref="AY22:BE22" si="94">SUM(AY20:AY21)</f>
        <v>15000</v>
      </c>
      <c r="AZ22" s="10">
        <f t="shared" si="94"/>
        <v>20240.91</v>
      </c>
      <c r="BA22" s="10">
        <f t="shared" si="94"/>
        <v>5240.91</v>
      </c>
      <c r="BB22" s="10">
        <f t="shared" si="94"/>
        <v>25000</v>
      </c>
      <c r="BC22" s="10">
        <f t="shared" si="94"/>
        <v>64500</v>
      </c>
      <c r="BD22" s="10">
        <f t="shared" si="94"/>
        <v>49500</v>
      </c>
      <c r="BE22" s="27">
        <f t="shared" si="94"/>
        <v>39500</v>
      </c>
      <c r="BF22" s="25"/>
      <c r="BG22" s="10">
        <f t="shared" ref="BG22:BM22" si="95">SUM(BG20:BG21)</f>
        <v>39000</v>
      </c>
      <c r="BH22" s="10">
        <f t="shared" si="95"/>
        <v>55054.460000000006</v>
      </c>
      <c r="BI22" s="10">
        <f t="shared" si="95"/>
        <v>16054.460000000003</v>
      </c>
      <c r="BJ22" s="10">
        <f t="shared" si="95"/>
        <v>77000</v>
      </c>
      <c r="BK22" s="10">
        <f t="shared" si="95"/>
        <v>105852</v>
      </c>
      <c r="BL22" s="10">
        <f t="shared" si="95"/>
        <v>66852</v>
      </c>
      <c r="BM22" s="27">
        <f t="shared" si="95"/>
        <v>28852</v>
      </c>
      <c r="BN22" s="25"/>
      <c r="BO22" s="10">
        <f t="shared" ref="BO22:BU22" si="96">SUM(BO20:BO21)</f>
        <v>10000</v>
      </c>
      <c r="BP22" s="10">
        <f t="shared" si="96"/>
        <v>34459.870000000003</v>
      </c>
      <c r="BQ22" s="10">
        <f t="shared" si="96"/>
        <v>24459.870000000003</v>
      </c>
      <c r="BR22" s="10">
        <f t="shared" si="96"/>
        <v>38000</v>
      </c>
      <c r="BS22" s="10">
        <f t="shared" si="96"/>
        <v>72000</v>
      </c>
      <c r="BT22" s="10">
        <f t="shared" si="96"/>
        <v>62000</v>
      </c>
      <c r="BU22" s="27">
        <f t="shared" si="96"/>
        <v>34000</v>
      </c>
      <c r="BV22" s="25"/>
      <c r="BW22" s="10">
        <f t="shared" ref="BW22:CC22" si="97">SUM(BW20:BW21)</f>
        <v>11316</v>
      </c>
      <c r="BX22" s="10">
        <f t="shared" si="97"/>
        <v>60965.37</v>
      </c>
      <c r="BY22" s="10">
        <f t="shared" si="97"/>
        <v>49649.37</v>
      </c>
      <c r="BZ22" s="10">
        <f t="shared" si="97"/>
        <v>33000</v>
      </c>
      <c r="CA22" s="10">
        <f t="shared" si="97"/>
        <v>33000</v>
      </c>
      <c r="CB22" s="10">
        <f t="shared" si="97"/>
        <v>21684</v>
      </c>
      <c r="CC22" s="27">
        <f t="shared" si="97"/>
        <v>0</v>
      </c>
      <c r="CD22" s="25"/>
      <c r="CE22" s="10">
        <f t="shared" ref="CE22:CK22" si="98">SUM(CE20:CE21)</f>
        <v>109316</v>
      </c>
      <c r="CF22" s="10">
        <f t="shared" si="98"/>
        <v>231055.54</v>
      </c>
      <c r="CG22" s="10">
        <f t="shared" si="98"/>
        <v>121739.54000000001</v>
      </c>
      <c r="CH22" s="10">
        <f t="shared" si="98"/>
        <v>206426</v>
      </c>
      <c r="CI22" s="10">
        <f t="shared" si="98"/>
        <v>375013</v>
      </c>
      <c r="CJ22" s="10">
        <f t="shared" si="98"/>
        <v>265697</v>
      </c>
      <c r="CK22" s="27">
        <f t="shared" si="98"/>
        <v>168587</v>
      </c>
    </row>
    <row r="23" spans="2:89" ht="7.5" customHeight="1" x14ac:dyDescent="0.2">
      <c r="B23" s="8"/>
      <c r="C23" s="24"/>
      <c r="D23" s="25"/>
      <c r="E23" s="25"/>
      <c r="F23" s="25"/>
      <c r="G23" s="25"/>
      <c r="H23" s="25"/>
      <c r="I23" s="26"/>
      <c r="J23" s="25"/>
      <c r="K23" s="24"/>
      <c r="L23" s="25"/>
      <c r="M23" s="25"/>
      <c r="N23" s="25"/>
      <c r="O23" s="25"/>
      <c r="P23" s="25"/>
      <c r="Q23" s="26"/>
      <c r="R23" s="25"/>
      <c r="S23" s="24"/>
      <c r="T23" s="25"/>
      <c r="U23" s="25"/>
      <c r="V23" s="25"/>
      <c r="W23" s="25"/>
      <c r="X23" s="25"/>
      <c r="Y23" s="26"/>
      <c r="Z23" s="25"/>
      <c r="AA23" s="24"/>
      <c r="AB23" s="25"/>
      <c r="AC23" s="25"/>
      <c r="AD23" s="25"/>
      <c r="AE23" s="25"/>
      <c r="AF23" s="25"/>
      <c r="AG23" s="26"/>
      <c r="AH23" s="25"/>
      <c r="AI23" s="24"/>
      <c r="AJ23" s="25"/>
      <c r="AK23" s="25"/>
      <c r="AL23" s="25"/>
      <c r="AM23" s="25"/>
      <c r="AN23" s="25"/>
      <c r="AO23" s="26"/>
      <c r="AP23" s="25"/>
      <c r="AQ23" s="24"/>
      <c r="AR23" s="25"/>
      <c r="AS23" s="25"/>
      <c r="AT23" s="25"/>
      <c r="AU23" s="25"/>
      <c r="AV23" s="25"/>
      <c r="AW23" s="26"/>
      <c r="AX23" s="25"/>
      <c r="AY23" s="24"/>
      <c r="AZ23" s="25"/>
      <c r="BA23" s="25"/>
      <c r="BB23" s="25"/>
      <c r="BC23" s="25"/>
      <c r="BD23" s="25"/>
      <c r="BE23" s="26"/>
      <c r="BF23" s="25"/>
      <c r="BG23" s="24"/>
      <c r="BH23" s="25"/>
      <c r="BI23" s="25"/>
      <c r="BJ23" s="25"/>
      <c r="BK23" s="25"/>
      <c r="BL23" s="25"/>
      <c r="BM23" s="26"/>
      <c r="BN23" s="25"/>
      <c r="BO23" s="24"/>
      <c r="BP23" s="25"/>
      <c r="BQ23" s="25"/>
      <c r="BR23" s="25"/>
      <c r="BS23" s="25"/>
      <c r="BT23" s="25"/>
      <c r="BU23" s="26"/>
      <c r="BV23" s="25"/>
      <c r="BW23" s="24"/>
      <c r="BX23" s="25"/>
      <c r="BY23" s="25"/>
      <c r="BZ23" s="25"/>
      <c r="CA23" s="25"/>
      <c r="CB23" s="25"/>
      <c r="CC23" s="26"/>
      <c r="CD23" s="25"/>
      <c r="CE23" s="24"/>
      <c r="CF23" s="25"/>
      <c r="CG23" s="25"/>
      <c r="CH23" s="25"/>
      <c r="CI23" s="25"/>
      <c r="CJ23" s="25"/>
      <c r="CK23" s="26"/>
    </row>
    <row r="24" spans="2:89" x14ac:dyDescent="0.2">
      <c r="B24" s="8" t="s">
        <v>72</v>
      </c>
      <c r="C24" s="24">
        <v>0</v>
      </c>
      <c r="D24" s="25"/>
      <c r="E24" s="25">
        <f t="shared" ref="E24:E26" si="99">+D24-C24</f>
        <v>0</v>
      </c>
      <c r="F24" s="25">
        <f>+'exp line dept(2016)'!C24</f>
        <v>50992</v>
      </c>
      <c r="G24" s="25">
        <f>+'exp line dept(2017)'!C24</f>
        <v>0</v>
      </c>
      <c r="H24" s="25">
        <f t="shared" ref="H24:H26" si="100">+G24-C24</f>
        <v>0</v>
      </c>
      <c r="I24" s="26">
        <f t="shared" ref="I24:I26" si="101">+G24-F24</f>
        <v>-50992</v>
      </c>
      <c r="J24" s="25"/>
      <c r="K24" s="24">
        <v>0</v>
      </c>
      <c r="L24" s="25">
        <v>0</v>
      </c>
      <c r="M24" s="25">
        <f t="shared" ref="M24:M26" si="102">+L24-K24</f>
        <v>0</v>
      </c>
      <c r="N24" s="25">
        <v>0</v>
      </c>
      <c r="O24" s="25">
        <f>+'exp line dept(2017)'!D24</f>
        <v>0</v>
      </c>
      <c r="P24" s="25">
        <f t="shared" ref="P24:P26" si="103">+O24-K24</f>
        <v>0</v>
      </c>
      <c r="Q24" s="26">
        <f t="shared" ref="Q24:Q26" si="104">+O24-N24</f>
        <v>0</v>
      </c>
      <c r="R24" s="25"/>
      <c r="S24" s="24"/>
      <c r="T24" s="25">
        <f>+'[5]2015-2017'!$W$24</f>
        <v>600</v>
      </c>
      <c r="U24" s="25">
        <f t="shared" ref="U24:U26" si="105">+T24-S24</f>
        <v>600</v>
      </c>
      <c r="V24" s="25">
        <f>+'exp line dept(2016)'!D24</f>
        <v>15000</v>
      </c>
      <c r="W24" s="25">
        <f>+'exp_line office'!G24</f>
        <v>10000</v>
      </c>
      <c r="X24" s="25">
        <f t="shared" ref="X24:X26" si="106">+W24-S24</f>
        <v>10000</v>
      </c>
      <c r="Y24" s="26">
        <f t="shared" ref="Y24:Y26" si="107">+W24-V24</f>
        <v>-5000</v>
      </c>
      <c r="Z24" s="25"/>
      <c r="AA24" s="24">
        <f>+'[6]2015-2017'!$V$24</f>
        <v>7890</v>
      </c>
      <c r="AB24" s="25">
        <f>+'[6]2015-2017'!$W$24</f>
        <v>9307.39</v>
      </c>
      <c r="AC24" s="25">
        <f t="shared" ref="AC24:AC26" si="108">+AB24-AA24</f>
        <v>1417.3899999999994</v>
      </c>
      <c r="AD24" s="25"/>
      <c r="AE24" s="25">
        <f>+'exp line dept(2017)'!F24</f>
        <v>10000</v>
      </c>
      <c r="AF24" s="25">
        <f t="shared" ref="AF24:AF26" si="109">+AE24-AB24</f>
        <v>692.61000000000058</v>
      </c>
      <c r="AG24" s="26">
        <f t="shared" ref="AG24:AG26" si="110">+AE24-AD24</f>
        <v>10000</v>
      </c>
      <c r="AH24" s="25"/>
      <c r="AI24" s="24"/>
      <c r="AJ24" s="25">
        <f>+'[7]2015-2017'!$W$24</f>
        <v>35806.370000000003</v>
      </c>
      <c r="AK24" s="25">
        <f t="shared" ref="AK24:AK26" si="111">+AJ24-AI24</f>
        <v>35806.370000000003</v>
      </c>
      <c r="AL24" s="25">
        <f>+'exp line dept(2016)'!F24</f>
        <v>25000</v>
      </c>
      <c r="AM24" s="25">
        <f>+'exp line dept(2017)'!G24</f>
        <v>10000</v>
      </c>
      <c r="AN24" s="25">
        <f t="shared" ref="AN24:AN26" si="112">+AM24-AI24</f>
        <v>10000</v>
      </c>
      <c r="AO24" s="26">
        <f t="shared" ref="AO24:AO26" si="113">+AM24-AL24</f>
        <v>-15000</v>
      </c>
      <c r="AP24" s="25"/>
      <c r="AQ24" s="24">
        <f>+'[3]2015-2017'!$V$24</f>
        <v>27300</v>
      </c>
      <c r="AR24" s="25">
        <f>+'[3]2015-2017'!$W$24</f>
        <v>64162.31</v>
      </c>
      <c r="AS24" s="25">
        <f t="shared" ref="AS24:AS26" si="114">+AR24-AQ24</f>
        <v>36862.31</v>
      </c>
      <c r="AT24" s="25">
        <f>+'exp line dept(2016)'!G24</f>
        <v>7200</v>
      </c>
      <c r="AU24" s="25">
        <f>+'exp line dept(2017)'!H24</f>
        <v>7200</v>
      </c>
      <c r="AV24" s="25">
        <f t="shared" ref="AV24:AV26" si="115">+AU24-AQ24</f>
        <v>-20100</v>
      </c>
      <c r="AW24" s="26">
        <f t="shared" ref="AW24:AW26" si="116">+AU24-AT24</f>
        <v>0</v>
      </c>
      <c r="AX24" s="25"/>
      <c r="AY24" s="24">
        <f>+'[8]2015-2017-IEQA '!$V$23</f>
        <v>30000</v>
      </c>
      <c r="AZ24" s="25">
        <f>+'[8]2015-2017-IEQA '!$W$23</f>
        <v>28706.809999999998</v>
      </c>
      <c r="BA24" s="25">
        <f t="shared" ref="BA24:BA26" si="117">+AZ24-AY24</f>
        <v>-1293.1900000000023</v>
      </c>
      <c r="BB24" s="25">
        <f>+'exp line dept(2016)'!H24</f>
        <v>0</v>
      </c>
      <c r="BC24" s="25">
        <f>+'exp line dept(2017)'!I24</f>
        <v>0</v>
      </c>
      <c r="BD24" s="25">
        <f t="shared" ref="BD24:BD26" si="118">+BC24-AY24</f>
        <v>-30000</v>
      </c>
      <c r="BE24" s="26">
        <f t="shared" ref="BE24:BE26" si="119">+BC24-BB24</f>
        <v>0</v>
      </c>
      <c r="BF24" s="25"/>
      <c r="BG24" s="24"/>
      <c r="BH24" s="25"/>
      <c r="BI24" s="25">
        <f t="shared" ref="BI24:BI26" si="120">+BH24-BG24</f>
        <v>0</v>
      </c>
      <c r="BJ24" s="25">
        <f>+'exp line dept(2016)'!I24</f>
        <v>0</v>
      </c>
      <c r="BK24" s="25">
        <f>+'exp line dept(2017)'!J24</f>
        <v>13000</v>
      </c>
      <c r="BL24" s="25">
        <f t="shared" ref="BL24:BL26" si="121">+BK24-BG24</f>
        <v>13000</v>
      </c>
      <c r="BM24" s="26">
        <f t="shared" ref="BM24:BM26" si="122">+BK24-BJ24</f>
        <v>13000</v>
      </c>
      <c r="BN24" s="25"/>
      <c r="BO24" s="24">
        <f>+'[10]2015-2017'!$AB$23</f>
        <v>52000</v>
      </c>
      <c r="BP24" s="25">
        <f>+'[10]2015-2017'!$AC$23</f>
        <v>138273.12</v>
      </c>
      <c r="BQ24" s="25">
        <f t="shared" ref="BQ24:BQ26" si="123">+BP24-BO24</f>
        <v>86273.12</v>
      </c>
      <c r="BR24" s="25">
        <f>+'exp line dept(2016)'!J24</f>
        <v>76000</v>
      </c>
      <c r="BS24" s="25">
        <f>+'exp line dept(2017)'!K24</f>
        <v>76000</v>
      </c>
      <c r="BT24" s="25">
        <f t="shared" ref="BT24:BT26" si="124">+BS24-BO24</f>
        <v>24000</v>
      </c>
      <c r="BU24" s="26">
        <f t="shared" ref="BU24:BU26" si="125">+BS24-BR24</f>
        <v>0</v>
      </c>
      <c r="BV24" s="25"/>
      <c r="BW24" s="24">
        <f>+'[11]2015-2017'!$AZ$24</f>
        <v>46000</v>
      </c>
      <c r="BX24" s="25">
        <f>+'[11]2015-2017'!$BA$24</f>
        <v>63409.179999999993</v>
      </c>
      <c r="BY24" s="25">
        <f t="shared" ref="BY24:BY26" si="126">+BX24-BW24</f>
        <v>17409.179999999993</v>
      </c>
      <c r="BZ24" s="25">
        <f>+'exp line dept(2016)'!K24</f>
        <v>54000</v>
      </c>
      <c r="CA24" s="25">
        <f>+'exp line dept(2017)'!L24</f>
        <v>54000</v>
      </c>
      <c r="CB24" s="25">
        <f t="shared" ref="CB24:CB26" si="127">+CA24-BW24</f>
        <v>8000</v>
      </c>
      <c r="CC24" s="26">
        <f t="shared" ref="CC24:CC26" si="128">+CA24-BZ24</f>
        <v>0</v>
      </c>
      <c r="CD24" s="25"/>
      <c r="CE24" s="24">
        <f t="shared" ref="CE24:CF26" si="129">+C24+S24+AA24+AI24+AQ24+AY24+BG24+BO24+BW24</f>
        <v>163190</v>
      </c>
      <c r="CF24" s="25">
        <f t="shared" si="129"/>
        <v>340265.18</v>
      </c>
      <c r="CG24" s="25">
        <f t="shared" ref="CG24:CG26" si="130">+CF24-CE24</f>
        <v>177075.18</v>
      </c>
      <c r="CH24" s="25">
        <f>+F24+V24+AD24+AL24+AT24+BB24+BJ24+BR24+BZ24</f>
        <v>228192</v>
      </c>
      <c r="CI24" s="25">
        <f t="shared" ref="CI24:CI26" si="131">+G24+W24+AE24+AM24+AU24+BC24+BK24+BS24+CA24+O24</f>
        <v>180200</v>
      </c>
      <c r="CJ24" s="25">
        <f t="shared" ref="CJ24:CJ26" si="132">+CI24-CE24</f>
        <v>17010</v>
      </c>
      <c r="CK24" s="26">
        <f t="shared" ref="CK24:CK26" si="133">+CI24-CH24</f>
        <v>-47992</v>
      </c>
    </row>
    <row r="25" spans="2:89" x14ac:dyDescent="0.2">
      <c r="B25" s="8" t="s">
        <v>147</v>
      </c>
      <c r="C25" s="24">
        <f>+'[4]2015-2017'!$AB$22</f>
        <v>30000</v>
      </c>
      <c r="D25" s="25">
        <f>+'[4]2015-2017'!$AC$22</f>
        <v>27443.7</v>
      </c>
      <c r="E25" s="25">
        <f t="shared" si="99"/>
        <v>-2556.2999999999993</v>
      </c>
      <c r="F25" s="25">
        <f>+'exp line dept(2016)'!C25</f>
        <v>0</v>
      </c>
      <c r="G25" s="25">
        <f>+'exp line dept(2017)'!C25</f>
        <v>50992</v>
      </c>
      <c r="H25" s="25">
        <f t="shared" si="100"/>
        <v>20992</v>
      </c>
      <c r="I25" s="26">
        <f t="shared" si="101"/>
        <v>50992</v>
      </c>
      <c r="J25" s="25"/>
      <c r="K25" s="24">
        <v>0</v>
      </c>
      <c r="L25" s="25">
        <v>0</v>
      </c>
      <c r="M25" s="25">
        <f t="shared" si="102"/>
        <v>0</v>
      </c>
      <c r="N25" s="25">
        <v>0</v>
      </c>
      <c r="O25" s="25">
        <f>+'exp line dept(2017)'!D25</f>
        <v>50000</v>
      </c>
      <c r="P25" s="25">
        <f t="shared" si="103"/>
        <v>50000</v>
      </c>
      <c r="Q25" s="26">
        <f t="shared" si="104"/>
        <v>50000</v>
      </c>
      <c r="R25" s="25"/>
      <c r="S25" s="24"/>
      <c r="T25" s="25"/>
      <c r="U25" s="25">
        <f t="shared" si="105"/>
        <v>0</v>
      </c>
      <c r="V25" s="25">
        <f>+'exp line dept(2016)'!D25</f>
        <v>0</v>
      </c>
      <c r="W25" s="25">
        <f>+'exp_line office'!G25</f>
        <v>0</v>
      </c>
      <c r="X25" s="25">
        <f t="shared" si="106"/>
        <v>0</v>
      </c>
      <c r="Y25" s="26">
        <f t="shared" si="107"/>
        <v>0</v>
      </c>
      <c r="Z25" s="25"/>
      <c r="AA25" s="24"/>
      <c r="AB25" s="25"/>
      <c r="AC25" s="25">
        <f t="shared" si="108"/>
        <v>0</v>
      </c>
      <c r="AD25" s="25"/>
      <c r="AE25" s="25">
        <f>+'exp line dept(2017)'!F25</f>
        <v>0</v>
      </c>
      <c r="AF25" s="25">
        <f t="shared" si="109"/>
        <v>0</v>
      </c>
      <c r="AG25" s="26">
        <f t="shared" si="110"/>
        <v>0</v>
      </c>
      <c r="AH25" s="25"/>
      <c r="AI25" s="24"/>
      <c r="AJ25" s="25"/>
      <c r="AK25" s="25">
        <f t="shared" si="111"/>
        <v>0</v>
      </c>
      <c r="AL25" s="25">
        <f>+'exp line dept(2016)'!F25</f>
        <v>0</v>
      </c>
      <c r="AM25" s="25">
        <f>+'exp line dept(2017)'!G25</f>
        <v>0</v>
      </c>
      <c r="AN25" s="25">
        <f t="shared" si="112"/>
        <v>0</v>
      </c>
      <c r="AO25" s="26">
        <f t="shared" si="113"/>
        <v>0</v>
      </c>
      <c r="AP25" s="25"/>
      <c r="AQ25" s="24"/>
      <c r="AR25" s="25"/>
      <c r="AS25" s="25">
        <f t="shared" si="114"/>
        <v>0</v>
      </c>
      <c r="AT25" s="25">
        <f>+'exp line dept(2016)'!G25</f>
        <v>0</v>
      </c>
      <c r="AU25" s="25">
        <f>+'exp line dept(2017)'!H25</f>
        <v>0</v>
      </c>
      <c r="AV25" s="25">
        <f t="shared" si="115"/>
        <v>0</v>
      </c>
      <c r="AW25" s="26">
        <f t="shared" si="116"/>
        <v>0</v>
      </c>
      <c r="AX25" s="25"/>
      <c r="AY25" s="24">
        <f>+'[8]2015-2017-IEQA '!$V$29</f>
        <v>25000</v>
      </c>
      <c r="AZ25" s="25">
        <f>+'[8]2015-2017-IEQA '!$W$29</f>
        <v>36327</v>
      </c>
      <c r="BA25" s="25">
        <f t="shared" si="117"/>
        <v>11327</v>
      </c>
      <c r="BB25" s="25">
        <f>+'exp line dept(2016)'!H25</f>
        <v>95000</v>
      </c>
      <c r="BC25" s="25">
        <f>+'exp line dept(2017)'!I25</f>
        <v>34000</v>
      </c>
      <c r="BD25" s="25">
        <f t="shared" si="118"/>
        <v>9000</v>
      </c>
      <c r="BE25" s="26">
        <f t="shared" si="119"/>
        <v>-61000</v>
      </c>
      <c r="BF25" s="25"/>
      <c r="BG25" s="24"/>
      <c r="BH25" s="25"/>
      <c r="BI25" s="25">
        <f t="shared" si="120"/>
        <v>0</v>
      </c>
      <c r="BJ25" s="25">
        <f>+'exp line dept(2016)'!I25</f>
        <v>0</v>
      </c>
      <c r="BK25" s="25">
        <f>+'exp line dept(2017)'!J25</f>
        <v>0</v>
      </c>
      <c r="BL25" s="25">
        <f t="shared" si="121"/>
        <v>0</v>
      </c>
      <c r="BM25" s="26">
        <f t="shared" si="122"/>
        <v>0</v>
      </c>
      <c r="BN25" s="25"/>
      <c r="BO25" s="24">
        <f>+'[10]2015-2017'!$AB$22</f>
        <v>96000</v>
      </c>
      <c r="BP25" s="25">
        <f>+'[10]2015-2017'!$AC$22</f>
        <v>71403.28</v>
      </c>
      <c r="BQ25" s="25">
        <f t="shared" si="123"/>
        <v>-24596.720000000001</v>
      </c>
      <c r="BR25" s="25">
        <f>+'exp line dept(2016)'!J25</f>
        <v>33000</v>
      </c>
      <c r="BS25" s="25">
        <f>+'exp line dept(2017)'!K25</f>
        <v>39000</v>
      </c>
      <c r="BT25" s="25">
        <f t="shared" si="124"/>
        <v>-57000</v>
      </c>
      <c r="BU25" s="26">
        <f t="shared" si="125"/>
        <v>6000</v>
      </c>
      <c r="BV25" s="25"/>
      <c r="BW25" s="24"/>
      <c r="BX25" s="25"/>
      <c r="BY25" s="25">
        <f t="shared" si="126"/>
        <v>0</v>
      </c>
      <c r="BZ25" s="25">
        <f>+'exp line dept(2016)'!K25</f>
        <v>0</v>
      </c>
      <c r="CA25" s="25">
        <f>+'exp line dept(2017)'!L25</f>
        <v>0</v>
      </c>
      <c r="CB25" s="25">
        <f t="shared" si="127"/>
        <v>0</v>
      </c>
      <c r="CC25" s="26">
        <f t="shared" si="128"/>
        <v>0</v>
      </c>
      <c r="CD25" s="25"/>
      <c r="CE25" s="24">
        <f t="shared" si="129"/>
        <v>151000</v>
      </c>
      <c r="CF25" s="25">
        <f t="shared" si="129"/>
        <v>135173.97999999998</v>
      </c>
      <c r="CG25" s="25">
        <f t="shared" si="130"/>
        <v>-15826.020000000019</v>
      </c>
      <c r="CH25" s="25">
        <f>+F25+V25+AD25+AL25+AT25+BB25+BJ25+BR25+BZ25</f>
        <v>128000</v>
      </c>
      <c r="CI25" s="25">
        <f t="shared" si="131"/>
        <v>173992</v>
      </c>
      <c r="CJ25" s="25">
        <f t="shared" si="132"/>
        <v>22992</v>
      </c>
      <c r="CK25" s="26">
        <f t="shared" si="133"/>
        <v>45992</v>
      </c>
    </row>
    <row r="26" spans="2:89" x14ac:dyDescent="0.2">
      <c r="B26" s="8" t="s">
        <v>16</v>
      </c>
      <c r="C26" s="24"/>
      <c r="D26" s="25"/>
      <c r="E26" s="25">
        <f t="shared" si="99"/>
        <v>0</v>
      </c>
      <c r="F26" s="25">
        <f>+'exp line dept(2016)'!C26</f>
        <v>0</v>
      </c>
      <c r="G26" s="25">
        <f>+'exp line dept(2017)'!C26</f>
        <v>0</v>
      </c>
      <c r="H26" s="25">
        <f t="shared" si="100"/>
        <v>0</v>
      </c>
      <c r="I26" s="26">
        <f t="shared" si="101"/>
        <v>0</v>
      </c>
      <c r="J26" s="25"/>
      <c r="K26" s="24">
        <v>0</v>
      </c>
      <c r="L26" s="25">
        <v>0</v>
      </c>
      <c r="M26" s="25">
        <f t="shared" si="102"/>
        <v>0</v>
      </c>
      <c r="N26" s="25">
        <v>0</v>
      </c>
      <c r="O26" s="25">
        <f>+'exp line dept(2017)'!D26</f>
        <v>0</v>
      </c>
      <c r="P26" s="25">
        <f t="shared" si="103"/>
        <v>0</v>
      </c>
      <c r="Q26" s="26">
        <f t="shared" si="104"/>
        <v>0</v>
      </c>
      <c r="R26" s="25"/>
      <c r="S26" s="24"/>
      <c r="T26" s="25"/>
      <c r="U26" s="25">
        <f t="shared" si="105"/>
        <v>0</v>
      </c>
      <c r="V26" s="25">
        <f>+'exp line dept(2016)'!D26</f>
        <v>0</v>
      </c>
      <c r="W26" s="25">
        <f>+'exp_line office'!G26</f>
        <v>0</v>
      </c>
      <c r="X26" s="25">
        <f t="shared" si="106"/>
        <v>0</v>
      </c>
      <c r="Y26" s="26">
        <f t="shared" si="107"/>
        <v>0</v>
      </c>
      <c r="Z26" s="25"/>
      <c r="AA26" s="24"/>
      <c r="AB26" s="25"/>
      <c r="AC26" s="25">
        <f t="shared" si="108"/>
        <v>0</v>
      </c>
      <c r="AD26" s="25"/>
      <c r="AE26" s="25">
        <f>+'exp line dept(2017)'!F26</f>
        <v>0</v>
      </c>
      <c r="AF26" s="25">
        <f t="shared" si="109"/>
        <v>0</v>
      </c>
      <c r="AG26" s="26">
        <f t="shared" si="110"/>
        <v>0</v>
      </c>
      <c r="AH26" s="25"/>
      <c r="AI26" s="24"/>
      <c r="AJ26" s="25"/>
      <c r="AK26" s="25">
        <f t="shared" si="111"/>
        <v>0</v>
      </c>
      <c r="AL26" s="25">
        <f>+'exp line dept(2016)'!F26</f>
        <v>0</v>
      </c>
      <c r="AM26" s="25">
        <f>+'exp line dept(2017)'!G26</f>
        <v>0</v>
      </c>
      <c r="AN26" s="25">
        <f t="shared" si="112"/>
        <v>0</v>
      </c>
      <c r="AO26" s="26">
        <f t="shared" si="113"/>
        <v>0</v>
      </c>
      <c r="AP26" s="25"/>
      <c r="AQ26" s="24"/>
      <c r="AR26" s="25"/>
      <c r="AS26" s="25">
        <f t="shared" si="114"/>
        <v>0</v>
      </c>
      <c r="AT26" s="25">
        <f>+'exp line dept(2016)'!G26</f>
        <v>0</v>
      </c>
      <c r="AU26" s="25">
        <f>+'exp line dept(2017)'!H26</f>
        <v>0</v>
      </c>
      <c r="AV26" s="25">
        <f t="shared" si="115"/>
        <v>0</v>
      </c>
      <c r="AW26" s="26">
        <f t="shared" si="116"/>
        <v>0</v>
      </c>
      <c r="AX26" s="25"/>
      <c r="AY26" s="24"/>
      <c r="AZ26" s="25"/>
      <c r="BA26" s="25">
        <f t="shared" si="117"/>
        <v>0</v>
      </c>
      <c r="BB26" s="25">
        <f>+'exp line dept(2016)'!H26</f>
        <v>0</v>
      </c>
      <c r="BC26" s="25">
        <f>+'exp line dept(2017)'!I26</f>
        <v>0</v>
      </c>
      <c r="BD26" s="25">
        <f t="shared" si="118"/>
        <v>0</v>
      </c>
      <c r="BE26" s="26">
        <f t="shared" si="119"/>
        <v>0</v>
      </c>
      <c r="BF26" s="25"/>
      <c r="BG26" s="24"/>
      <c r="BH26" s="25"/>
      <c r="BI26" s="25">
        <f t="shared" si="120"/>
        <v>0</v>
      </c>
      <c r="BJ26" s="25">
        <f>+'exp line dept(2016)'!I26</f>
        <v>0</v>
      </c>
      <c r="BK26" s="25">
        <f>+'exp line dept(2017)'!J26</f>
        <v>0</v>
      </c>
      <c r="BL26" s="25">
        <f t="shared" si="121"/>
        <v>0</v>
      </c>
      <c r="BM26" s="26">
        <f t="shared" si="122"/>
        <v>0</v>
      </c>
      <c r="BN26" s="25"/>
      <c r="BO26" s="24"/>
      <c r="BP26" s="25"/>
      <c r="BQ26" s="25">
        <f t="shared" si="123"/>
        <v>0</v>
      </c>
      <c r="BR26" s="25">
        <f>+'exp line dept(2016)'!J26</f>
        <v>98576</v>
      </c>
      <c r="BS26" s="25">
        <f>+'exp line dept(2017)'!K26</f>
        <v>98739</v>
      </c>
      <c r="BT26" s="25">
        <f t="shared" si="124"/>
        <v>98739</v>
      </c>
      <c r="BU26" s="26">
        <f t="shared" si="125"/>
        <v>163</v>
      </c>
      <c r="BV26" s="25"/>
      <c r="BW26" s="24"/>
      <c r="BX26" s="25"/>
      <c r="BY26" s="25">
        <f t="shared" si="126"/>
        <v>0</v>
      </c>
      <c r="BZ26" s="25">
        <f>+'exp line dept(2016)'!K26</f>
        <v>0</v>
      </c>
      <c r="CA26" s="25">
        <f>+'exp line dept(2017)'!L26</f>
        <v>0</v>
      </c>
      <c r="CB26" s="25">
        <f t="shared" si="127"/>
        <v>0</v>
      </c>
      <c r="CC26" s="26">
        <f t="shared" si="128"/>
        <v>0</v>
      </c>
      <c r="CD26" s="25"/>
      <c r="CE26" s="24">
        <f t="shared" si="129"/>
        <v>0</v>
      </c>
      <c r="CF26" s="25">
        <f t="shared" si="129"/>
        <v>0</v>
      </c>
      <c r="CG26" s="25">
        <f t="shared" si="130"/>
        <v>0</v>
      </c>
      <c r="CH26" s="25">
        <f>+F26+V26+AD26+AL26+AT26+BB26+BJ26+BR26+BZ26</f>
        <v>98576</v>
      </c>
      <c r="CI26" s="116">
        <f t="shared" si="131"/>
        <v>98739</v>
      </c>
      <c r="CJ26" s="25">
        <f t="shared" si="132"/>
        <v>98739</v>
      </c>
      <c r="CK26" s="26">
        <f t="shared" si="133"/>
        <v>163</v>
      </c>
    </row>
    <row r="27" spans="2:89" x14ac:dyDescent="0.2">
      <c r="B27" s="8"/>
      <c r="C27" s="10">
        <f t="shared" ref="C27:I27" si="134">SUM(C24:C26)</f>
        <v>30000</v>
      </c>
      <c r="D27" s="10">
        <f t="shared" si="134"/>
        <v>27443.7</v>
      </c>
      <c r="E27" s="10">
        <f t="shared" si="134"/>
        <v>-2556.2999999999993</v>
      </c>
      <c r="F27" s="10">
        <f t="shared" si="134"/>
        <v>50992</v>
      </c>
      <c r="G27" s="10">
        <f t="shared" si="134"/>
        <v>50992</v>
      </c>
      <c r="H27" s="10">
        <f t="shared" si="134"/>
        <v>20992</v>
      </c>
      <c r="I27" s="27">
        <f t="shared" si="134"/>
        <v>0</v>
      </c>
      <c r="J27" s="25"/>
      <c r="K27" s="10">
        <f t="shared" ref="K27:Q27" si="135">SUM(K24:K26)</f>
        <v>0</v>
      </c>
      <c r="L27" s="10">
        <f t="shared" si="135"/>
        <v>0</v>
      </c>
      <c r="M27" s="10">
        <f t="shared" si="135"/>
        <v>0</v>
      </c>
      <c r="N27" s="10">
        <f t="shared" si="135"/>
        <v>0</v>
      </c>
      <c r="O27" s="10">
        <f t="shared" si="135"/>
        <v>50000</v>
      </c>
      <c r="P27" s="10">
        <f t="shared" si="135"/>
        <v>50000</v>
      </c>
      <c r="Q27" s="27">
        <f t="shared" si="135"/>
        <v>50000</v>
      </c>
      <c r="R27" s="25"/>
      <c r="S27" s="10">
        <f t="shared" ref="S27:V27" si="136">SUM(S24:S26)</f>
        <v>0</v>
      </c>
      <c r="T27" s="10">
        <f t="shared" si="136"/>
        <v>600</v>
      </c>
      <c r="U27" s="10">
        <f t="shared" si="136"/>
        <v>600</v>
      </c>
      <c r="V27" s="10">
        <f t="shared" si="136"/>
        <v>15000</v>
      </c>
      <c r="W27" s="10">
        <f t="shared" ref="W27:Y27" si="137">SUM(W24:W26)</f>
        <v>10000</v>
      </c>
      <c r="X27" s="10">
        <f t="shared" si="137"/>
        <v>10000</v>
      </c>
      <c r="Y27" s="27">
        <f t="shared" si="137"/>
        <v>-5000</v>
      </c>
      <c r="Z27" s="25"/>
      <c r="AA27" s="10">
        <f t="shared" ref="AA27:AB27" si="138">SUM(AA24:AA26)</f>
        <v>7890</v>
      </c>
      <c r="AB27" s="10">
        <f t="shared" si="138"/>
        <v>9307.39</v>
      </c>
      <c r="AC27" s="10">
        <f>SUM(AC24:AC26)</f>
        <v>1417.3899999999994</v>
      </c>
      <c r="AD27" s="10">
        <f>SUM(AD24:AD26)</f>
        <v>0</v>
      </c>
      <c r="AE27" s="10">
        <f t="shared" ref="AE27:AG27" si="139">SUM(AE24:AE26)</f>
        <v>10000</v>
      </c>
      <c r="AF27" s="10">
        <f t="shared" si="139"/>
        <v>692.61000000000058</v>
      </c>
      <c r="AG27" s="27">
        <f t="shared" si="139"/>
        <v>10000</v>
      </c>
      <c r="AH27" s="25"/>
      <c r="AI27" s="10">
        <f t="shared" ref="AI27:AO27" si="140">SUM(AI24:AI26)</f>
        <v>0</v>
      </c>
      <c r="AJ27" s="10">
        <f t="shared" si="140"/>
        <v>35806.370000000003</v>
      </c>
      <c r="AK27" s="10">
        <f t="shared" si="140"/>
        <v>35806.370000000003</v>
      </c>
      <c r="AL27" s="10">
        <f t="shared" si="140"/>
        <v>25000</v>
      </c>
      <c r="AM27" s="10">
        <f t="shared" si="140"/>
        <v>10000</v>
      </c>
      <c r="AN27" s="10">
        <f t="shared" si="140"/>
        <v>10000</v>
      </c>
      <c r="AO27" s="27">
        <f t="shared" si="140"/>
        <v>-15000</v>
      </c>
      <c r="AP27" s="25"/>
      <c r="AQ27" s="10">
        <f t="shared" ref="AQ27:AW27" si="141">SUM(AQ24:AQ26)</f>
        <v>27300</v>
      </c>
      <c r="AR27" s="10">
        <f t="shared" si="141"/>
        <v>64162.31</v>
      </c>
      <c r="AS27" s="10">
        <f t="shared" si="141"/>
        <v>36862.31</v>
      </c>
      <c r="AT27" s="10">
        <f t="shared" si="141"/>
        <v>7200</v>
      </c>
      <c r="AU27" s="10">
        <f t="shared" si="141"/>
        <v>7200</v>
      </c>
      <c r="AV27" s="10">
        <f t="shared" si="141"/>
        <v>-20100</v>
      </c>
      <c r="AW27" s="27">
        <f t="shared" si="141"/>
        <v>0</v>
      </c>
      <c r="AX27" s="25"/>
      <c r="AY27" s="10">
        <f t="shared" ref="AY27:BE27" si="142">SUM(AY24:AY26)</f>
        <v>55000</v>
      </c>
      <c r="AZ27" s="10">
        <f t="shared" si="142"/>
        <v>65033.81</v>
      </c>
      <c r="BA27" s="10">
        <f t="shared" si="142"/>
        <v>10033.809999999998</v>
      </c>
      <c r="BB27" s="10">
        <f t="shared" si="142"/>
        <v>95000</v>
      </c>
      <c r="BC27" s="10">
        <f t="shared" si="142"/>
        <v>34000</v>
      </c>
      <c r="BD27" s="10">
        <f t="shared" si="142"/>
        <v>-21000</v>
      </c>
      <c r="BE27" s="27">
        <f t="shared" si="142"/>
        <v>-61000</v>
      </c>
      <c r="BF27" s="25"/>
      <c r="BG27" s="10">
        <f t="shared" ref="BG27:BM27" si="143">SUM(BG24:BG26)</f>
        <v>0</v>
      </c>
      <c r="BH27" s="10">
        <f t="shared" si="143"/>
        <v>0</v>
      </c>
      <c r="BI27" s="10">
        <f t="shared" si="143"/>
        <v>0</v>
      </c>
      <c r="BJ27" s="10">
        <f t="shared" si="143"/>
        <v>0</v>
      </c>
      <c r="BK27" s="10">
        <f t="shared" si="143"/>
        <v>13000</v>
      </c>
      <c r="BL27" s="10">
        <f t="shared" si="143"/>
        <v>13000</v>
      </c>
      <c r="BM27" s="27">
        <f t="shared" si="143"/>
        <v>13000</v>
      </c>
      <c r="BN27" s="25"/>
      <c r="BO27" s="10">
        <f t="shared" ref="BO27:BU27" si="144">SUM(BO24:BO26)</f>
        <v>148000</v>
      </c>
      <c r="BP27" s="10">
        <f t="shared" si="144"/>
        <v>209676.4</v>
      </c>
      <c r="BQ27" s="10">
        <f t="shared" si="144"/>
        <v>61676.399999999994</v>
      </c>
      <c r="BR27" s="10">
        <f t="shared" si="144"/>
        <v>207576</v>
      </c>
      <c r="BS27" s="10">
        <f t="shared" si="144"/>
        <v>213739</v>
      </c>
      <c r="BT27" s="10">
        <f t="shared" si="144"/>
        <v>65739</v>
      </c>
      <c r="BU27" s="27">
        <f t="shared" si="144"/>
        <v>6163</v>
      </c>
      <c r="BV27" s="25"/>
      <c r="BW27" s="10">
        <f t="shared" ref="BW27:CC27" si="145">SUM(BW24:BW26)</f>
        <v>46000</v>
      </c>
      <c r="BX27" s="10">
        <f t="shared" si="145"/>
        <v>63409.179999999993</v>
      </c>
      <c r="BY27" s="10">
        <f t="shared" si="145"/>
        <v>17409.179999999993</v>
      </c>
      <c r="BZ27" s="10">
        <f t="shared" si="145"/>
        <v>54000</v>
      </c>
      <c r="CA27" s="10">
        <f t="shared" si="145"/>
        <v>54000</v>
      </c>
      <c r="CB27" s="10">
        <f t="shared" si="145"/>
        <v>8000</v>
      </c>
      <c r="CC27" s="27">
        <f t="shared" si="145"/>
        <v>0</v>
      </c>
      <c r="CD27" s="25"/>
      <c r="CE27" s="10">
        <f t="shared" ref="CE27:CK27" si="146">SUM(CE24:CE26)</f>
        <v>314190</v>
      </c>
      <c r="CF27" s="10">
        <f t="shared" si="146"/>
        <v>475439.16</v>
      </c>
      <c r="CG27" s="10">
        <f t="shared" si="146"/>
        <v>161249.15999999997</v>
      </c>
      <c r="CH27" s="10">
        <f t="shared" si="146"/>
        <v>454768</v>
      </c>
      <c r="CI27" s="10">
        <f t="shared" si="146"/>
        <v>452931</v>
      </c>
      <c r="CJ27" s="10">
        <f t="shared" si="146"/>
        <v>138741</v>
      </c>
      <c r="CK27" s="27">
        <f t="shared" si="146"/>
        <v>-1837</v>
      </c>
    </row>
    <row r="28" spans="2:89" ht="5.25" customHeight="1" x14ac:dyDescent="0.2">
      <c r="B28" s="8"/>
      <c r="C28" s="24"/>
      <c r="D28" s="25"/>
      <c r="E28" s="25"/>
      <c r="F28" s="25"/>
      <c r="G28" s="25"/>
      <c r="H28" s="25"/>
      <c r="I28" s="26"/>
      <c r="J28" s="25"/>
      <c r="K28" s="24"/>
      <c r="L28" s="25"/>
      <c r="M28" s="25"/>
      <c r="N28" s="25"/>
      <c r="O28" s="25"/>
      <c r="P28" s="25"/>
      <c r="Q28" s="26"/>
      <c r="R28" s="25"/>
      <c r="S28" s="24"/>
      <c r="T28" s="25"/>
      <c r="U28" s="25"/>
      <c r="V28" s="25"/>
      <c r="W28" s="25"/>
      <c r="X28" s="25"/>
      <c r="Y28" s="26"/>
      <c r="Z28" s="25"/>
      <c r="AA28" s="24"/>
      <c r="AB28" s="25"/>
      <c r="AC28" s="25"/>
      <c r="AD28" s="25"/>
      <c r="AE28" s="25"/>
      <c r="AF28" s="25"/>
      <c r="AG28" s="26"/>
      <c r="AH28" s="25"/>
      <c r="AI28" s="24"/>
      <c r="AJ28" s="25"/>
      <c r="AK28" s="25"/>
      <c r="AL28" s="25"/>
      <c r="AM28" s="25"/>
      <c r="AN28" s="25"/>
      <c r="AO28" s="26"/>
      <c r="AP28" s="25"/>
      <c r="AQ28" s="24"/>
      <c r="AR28" s="25"/>
      <c r="AS28" s="25"/>
      <c r="AT28" s="25"/>
      <c r="AU28" s="25"/>
      <c r="AV28" s="25"/>
      <c r="AW28" s="26"/>
      <c r="AX28" s="25"/>
      <c r="AY28" s="24"/>
      <c r="AZ28" s="25"/>
      <c r="BA28" s="25"/>
      <c r="BB28" s="25"/>
      <c r="BC28" s="25"/>
      <c r="BD28" s="25"/>
      <c r="BE28" s="26"/>
      <c r="BF28" s="25"/>
      <c r="BG28" s="24"/>
      <c r="BH28" s="25"/>
      <c r="BI28" s="25"/>
      <c r="BJ28" s="25"/>
      <c r="BK28" s="25"/>
      <c r="BL28" s="25"/>
      <c r="BM28" s="26"/>
      <c r="BN28" s="25"/>
      <c r="BO28" s="24"/>
      <c r="BP28" s="25"/>
      <c r="BQ28" s="25"/>
      <c r="BR28" s="25"/>
      <c r="BS28" s="25"/>
      <c r="BT28" s="25"/>
      <c r="BU28" s="26"/>
      <c r="BV28" s="25"/>
      <c r="BW28" s="24"/>
      <c r="BX28" s="25"/>
      <c r="BY28" s="25"/>
      <c r="BZ28" s="25"/>
      <c r="CA28" s="25"/>
      <c r="CB28" s="25"/>
      <c r="CC28" s="26"/>
      <c r="CD28" s="25"/>
      <c r="CE28" s="24"/>
      <c r="CF28" s="25"/>
      <c r="CG28" s="25"/>
      <c r="CH28" s="25"/>
      <c r="CI28" s="25"/>
      <c r="CJ28" s="25"/>
      <c r="CK28" s="26"/>
    </row>
    <row r="29" spans="2:89" x14ac:dyDescent="0.2">
      <c r="B29" s="8" t="s">
        <v>8</v>
      </c>
      <c r="C29" s="24">
        <f>+'[4]2015-2017'!$AB$26</f>
        <v>5000</v>
      </c>
      <c r="D29" s="25">
        <f>+'[4]2015-2017'!$AC$26</f>
        <v>11037.02</v>
      </c>
      <c r="E29" s="25">
        <f t="shared" ref="E29:E56" si="147">+D29-C29</f>
        <v>6037.02</v>
      </c>
      <c r="F29" s="25">
        <f>+'exp line dept(2016)'!C29</f>
        <v>2500</v>
      </c>
      <c r="G29" s="25">
        <f>+'exp line dept(2017)'!C29</f>
        <v>6000</v>
      </c>
      <c r="H29" s="25">
        <f t="shared" ref="H29:H56" si="148">+G29-C29</f>
        <v>1000</v>
      </c>
      <c r="I29" s="26">
        <f t="shared" ref="I29:I56" si="149">+G29-F29</f>
        <v>3500</v>
      </c>
      <c r="J29" s="25"/>
      <c r="K29" s="24">
        <v>0</v>
      </c>
      <c r="L29" s="25">
        <v>0</v>
      </c>
      <c r="M29" s="25">
        <f t="shared" ref="M29:M56" si="150">+L29-K29</f>
        <v>0</v>
      </c>
      <c r="N29" s="25">
        <v>0</v>
      </c>
      <c r="O29" s="25">
        <f>+'exp line dept(2017)'!D29</f>
        <v>9100</v>
      </c>
      <c r="P29" s="25">
        <f t="shared" ref="P29:P56" si="151">+O29-K29</f>
        <v>9100</v>
      </c>
      <c r="Q29" s="26">
        <f t="shared" ref="Q29:Q56" si="152">+O29-N29</f>
        <v>9100</v>
      </c>
      <c r="R29" s="25"/>
      <c r="S29" s="24">
        <f>+'[5]2015-2017'!$V$27+'[5]2015-2017'!$V$39</f>
        <v>53463</v>
      </c>
      <c r="T29" s="25">
        <f>+'[5]2015-2017'!$W$27+'[5]2015-2017'!$W$39</f>
        <v>62198.69</v>
      </c>
      <c r="U29" s="25">
        <f t="shared" ref="U29:U56" si="153">+T29-S29</f>
        <v>8735.6900000000023</v>
      </c>
      <c r="V29" s="25">
        <f>+'exp line dept(2016)'!D29</f>
        <v>83300</v>
      </c>
      <c r="W29" s="25">
        <f>+'exp_line office'!G29</f>
        <v>57000</v>
      </c>
      <c r="X29" s="25">
        <f t="shared" ref="X29:X56" si="154">+W29-S29</f>
        <v>3537</v>
      </c>
      <c r="Y29" s="26">
        <f t="shared" ref="Y29:Y56" si="155">+W29-V29</f>
        <v>-26300</v>
      </c>
      <c r="Z29" s="25"/>
      <c r="AA29" s="24">
        <f>+'[6]2015-2017'!$V$27+'[6]2015-2017'!$V$35</f>
        <v>45950</v>
      </c>
      <c r="AB29" s="25">
        <f>+'[6]2015-2017'!$W$27+'[6]2015-2017'!$W$35</f>
        <v>54183.569999999992</v>
      </c>
      <c r="AC29" s="25">
        <f t="shared" ref="AC29:AC56" si="156">+AB29-AA29</f>
        <v>8233.5699999999924</v>
      </c>
      <c r="AD29" s="25">
        <f>+'[6]2015-2017'!$Y$27</f>
        <v>50000</v>
      </c>
      <c r="AE29" s="25">
        <f>+'exp line dept(2017)'!F29</f>
        <v>34500</v>
      </c>
      <c r="AF29" s="25">
        <f t="shared" ref="AF29:AF56" si="157">+AE29-AB29</f>
        <v>-19683.569999999992</v>
      </c>
      <c r="AG29" s="26">
        <f t="shared" ref="AG29:AG56" si="158">+AE29-AD29</f>
        <v>-15500</v>
      </c>
      <c r="AH29" s="25"/>
      <c r="AI29" s="24">
        <f>+'[7]2015-2017'!$V$27</f>
        <v>13690</v>
      </c>
      <c r="AJ29" s="25">
        <f>+'[7]2015-2017'!$W$27+'[7]2015-2017'!$W$36</f>
        <v>22100.62</v>
      </c>
      <c r="AK29" s="25">
        <f t="shared" ref="AK29:AK56" si="159">+AJ29-AI29</f>
        <v>8410.619999999999</v>
      </c>
      <c r="AL29" s="25">
        <f>+'exp line dept(2016)'!F29</f>
        <v>35500</v>
      </c>
      <c r="AM29" s="25">
        <f>+'exp line dept(2017)'!G29</f>
        <v>18000</v>
      </c>
      <c r="AN29" s="25">
        <f t="shared" ref="AN29:AN56" si="160">+AM29-AI29</f>
        <v>4310</v>
      </c>
      <c r="AO29" s="26">
        <f t="shared" ref="AO29:AO56" si="161">+AM29-AL29</f>
        <v>-17500</v>
      </c>
      <c r="AP29" s="25"/>
      <c r="AQ29" s="24">
        <f>+'[3]2015-2017'!$V$27</f>
        <v>17440</v>
      </c>
      <c r="AR29" s="25">
        <f>+'[3]2015-2017'!$W$27</f>
        <v>18191.14</v>
      </c>
      <c r="AS29" s="25">
        <f t="shared" ref="AS29:AS56" si="162">+AR29-AQ29</f>
        <v>751.13999999999942</v>
      </c>
      <c r="AT29" s="25">
        <f>+'exp line dept(2016)'!G29</f>
        <v>14900</v>
      </c>
      <c r="AU29" s="25">
        <f>+'exp line dept(2017)'!H29</f>
        <v>14500</v>
      </c>
      <c r="AV29" s="25">
        <f t="shared" ref="AV29:AV56" si="163">+AU29-AQ29</f>
        <v>-2940</v>
      </c>
      <c r="AW29" s="26">
        <f t="shared" ref="AW29:AW56" si="164">+AU29-AT29</f>
        <v>-400</v>
      </c>
      <c r="AX29" s="25"/>
      <c r="AY29" s="24">
        <f>+'[8]2015-2017-IEQA '!$V$26</f>
        <v>13500</v>
      </c>
      <c r="AZ29" s="25">
        <f>+'[8]2015-2017-IEQA '!$W$26</f>
        <v>43848.07</v>
      </c>
      <c r="BA29" s="25">
        <f t="shared" ref="BA29:BA56" si="165">+AZ29-AY29</f>
        <v>30348.07</v>
      </c>
      <c r="BB29" s="25">
        <f>+'exp line dept(2016)'!H29</f>
        <v>13200</v>
      </c>
      <c r="BC29" s="25">
        <f>+'exp line dept(2017)'!I29</f>
        <v>15000</v>
      </c>
      <c r="BD29" s="25">
        <f t="shared" ref="BD29:BD56" si="166">+BC29-AY29</f>
        <v>1500</v>
      </c>
      <c r="BE29" s="26">
        <f t="shared" ref="BE29:BE56" si="167">+BC29-BB29</f>
        <v>1800</v>
      </c>
      <c r="BF29" s="25"/>
      <c r="BG29" s="24">
        <f>+'[9]2015-2017'!$BF$28</f>
        <v>45046</v>
      </c>
      <c r="BH29" s="25">
        <f>+'[9]2015-2017'!$BG$28</f>
        <v>85392.72</v>
      </c>
      <c r="BI29" s="25">
        <f t="shared" ref="BI29:BI56" si="168">+BH29-BG29</f>
        <v>40346.720000000001</v>
      </c>
      <c r="BJ29" s="25">
        <f>+'exp line dept(2016)'!I29</f>
        <v>58850</v>
      </c>
      <c r="BK29" s="25">
        <f>+'exp line dept(2017)'!J29</f>
        <v>79700</v>
      </c>
      <c r="BL29" s="25">
        <f t="shared" ref="BL29:BL56" si="169">+BK29-BG29</f>
        <v>34654</v>
      </c>
      <c r="BM29" s="26">
        <f t="shared" ref="BM29:BM56" si="170">+BK29-BJ29</f>
        <v>20850</v>
      </c>
      <c r="BN29" s="25"/>
      <c r="BO29" s="24">
        <f>+'[10]2015-2017'!$AB$26</f>
        <v>69500</v>
      </c>
      <c r="BP29" s="25">
        <f>+'[10]2015-2017'!$AC$26</f>
        <v>134748.85</v>
      </c>
      <c r="BQ29" s="25">
        <f t="shared" ref="BQ29:BQ56" si="171">+BP29-BO29</f>
        <v>65248.850000000006</v>
      </c>
      <c r="BR29" s="25">
        <f>+'exp line dept(2016)'!J29</f>
        <v>71000</v>
      </c>
      <c r="BS29" s="25">
        <f>+'exp line dept(2017)'!K29</f>
        <v>80000</v>
      </c>
      <c r="BT29" s="25">
        <f t="shared" ref="BT29:BT56" si="172">+BS29-BO29</f>
        <v>10500</v>
      </c>
      <c r="BU29" s="26">
        <f t="shared" ref="BU29:BU56" si="173">+BS29-BR29</f>
        <v>9000</v>
      </c>
      <c r="BV29" s="25"/>
      <c r="BW29" s="24">
        <f>+'[11]2015-2017'!$AZ$27</f>
        <v>43000</v>
      </c>
      <c r="BX29" s="25">
        <f>+'[11]2015-2017'!$BA$27</f>
        <v>73591.88</v>
      </c>
      <c r="BY29" s="25">
        <f t="shared" ref="BY29:BY56" si="174">+BX29-BW29</f>
        <v>30591.880000000005</v>
      </c>
      <c r="BZ29" s="25">
        <f>+'exp line dept(2016)'!K29</f>
        <v>66500</v>
      </c>
      <c r="CA29" s="25">
        <f>+'exp line dept(2017)'!L29</f>
        <v>58500</v>
      </c>
      <c r="CB29" s="25">
        <f t="shared" ref="CB29:CB56" si="175">+CA29-BW29</f>
        <v>15500</v>
      </c>
      <c r="CC29" s="26">
        <f t="shared" ref="CC29:CC56" si="176">+CA29-BZ29</f>
        <v>-8000</v>
      </c>
      <c r="CD29" s="25"/>
      <c r="CE29" s="24">
        <f t="shared" ref="CE29:CE56" si="177">+C29+S29+AA29+AI29+AQ29+AY29+BG29+BO29+BW29</f>
        <v>306589</v>
      </c>
      <c r="CF29" s="25">
        <f t="shared" ref="CF29:CF56" si="178">+D29+T29+AB29+AJ29+AR29+AZ29+BH29+BP29+BX29</f>
        <v>505292.55999999994</v>
      </c>
      <c r="CG29" s="25">
        <f t="shared" ref="CG29:CG56" si="179">+CF29-CE29</f>
        <v>198703.55999999994</v>
      </c>
      <c r="CH29" s="25">
        <f t="shared" ref="CH29:CH53" si="180">+F29+V29+AD29+AL29+AT29+BB29+BJ29+BR29+BZ29</f>
        <v>395750</v>
      </c>
      <c r="CI29" s="25">
        <f t="shared" ref="CI29:CI56" si="181">+G29+W29+AE29+AM29+AU29+BC29+BK29+BS29+CA29+O29</f>
        <v>372300</v>
      </c>
      <c r="CJ29" s="25">
        <f t="shared" ref="CJ29:CJ56" si="182">+CI29-CE29</f>
        <v>65711</v>
      </c>
      <c r="CK29" s="26">
        <f t="shared" ref="CK29:CK56" si="183">+CI29-CH29</f>
        <v>-23450</v>
      </c>
    </row>
    <row r="30" spans="2:89" x14ac:dyDescent="0.2">
      <c r="B30" s="8" t="s">
        <v>145</v>
      </c>
      <c r="C30" s="24"/>
      <c r="D30" s="25"/>
      <c r="E30" s="25">
        <f t="shared" si="147"/>
        <v>0</v>
      </c>
      <c r="F30" s="25">
        <v>0</v>
      </c>
      <c r="G30" s="25">
        <f>+'exp line dept(2017)'!C30</f>
        <v>0</v>
      </c>
      <c r="H30" s="25">
        <f t="shared" ref="H30" si="184">+G30-C30</f>
        <v>0</v>
      </c>
      <c r="I30" s="26">
        <f t="shared" ref="I30" si="185">+G30-F30</f>
        <v>0</v>
      </c>
      <c r="J30" s="25"/>
      <c r="K30" s="24">
        <v>0</v>
      </c>
      <c r="L30" s="25">
        <v>0</v>
      </c>
      <c r="M30" s="25">
        <f t="shared" si="150"/>
        <v>0</v>
      </c>
      <c r="N30" s="25">
        <v>0</v>
      </c>
      <c r="O30" s="25">
        <f>+'exp line dept(2017)'!D30</f>
        <v>0</v>
      </c>
      <c r="P30" s="25">
        <f t="shared" si="151"/>
        <v>0</v>
      </c>
      <c r="Q30" s="26">
        <f t="shared" si="152"/>
        <v>0</v>
      </c>
      <c r="R30" s="25"/>
      <c r="S30" s="24"/>
      <c r="T30" s="25"/>
      <c r="U30" s="25">
        <f t="shared" si="153"/>
        <v>0</v>
      </c>
      <c r="V30" s="25">
        <v>0</v>
      </c>
      <c r="W30" s="25"/>
      <c r="X30" s="25"/>
      <c r="Y30" s="26"/>
      <c r="Z30" s="25"/>
      <c r="AA30" s="24"/>
      <c r="AB30" s="25"/>
      <c r="AC30" s="25"/>
      <c r="AD30" s="25"/>
      <c r="AE30" s="25"/>
      <c r="AF30" s="25"/>
      <c r="AG30" s="26"/>
      <c r="AH30" s="25"/>
      <c r="AI30" s="24"/>
      <c r="AJ30" s="25"/>
      <c r="AK30" s="25">
        <f t="shared" si="159"/>
        <v>0</v>
      </c>
      <c r="AL30" s="25">
        <v>0</v>
      </c>
      <c r="AM30" s="25">
        <f>+'exp line dept(2017)'!G30</f>
        <v>0</v>
      </c>
      <c r="AN30" s="25"/>
      <c r="AO30" s="26"/>
      <c r="AP30" s="25"/>
      <c r="AQ30" s="24"/>
      <c r="AR30" s="25"/>
      <c r="AS30" s="25">
        <f t="shared" si="162"/>
        <v>0</v>
      </c>
      <c r="AT30" s="25"/>
      <c r="AU30" s="25">
        <f>+'exp line dept(2017)'!H30</f>
        <v>0</v>
      </c>
      <c r="AV30" s="25"/>
      <c r="AW30" s="26"/>
      <c r="AX30" s="25"/>
      <c r="AY30" s="24"/>
      <c r="AZ30" s="25"/>
      <c r="BA30" s="25">
        <f t="shared" si="165"/>
        <v>0</v>
      </c>
      <c r="BB30" s="25">
        <v>0</v>
      </c>
      <c r="BC30" s="25">
        <f>+'exp line dept(2017)'!I30</f>
        <v>0</v>
      </c>
      <c r="BD30" s="25"/>
      <c r="BE30" s="26"/>
      <c r="BF30" s="25"/>
      <c r="BG30" s="24"/>
      <c r="BH30" s="25"/>
      <c r="BI30" s="25">
        <f t="shared" si="168"/>
        <v>0</v>
      </c>
      <c r="BJ30" s="25"/>
      <c r="BK30" s="25">
        <f>+'exp line dept(2017)'!J30</f>
        <v>0</v>
      </c>
      <c r="BL30" s="25"/>
      <c r="BM30" s="26"/>
      <c r="BN30" s="25"/>
      <c r="BO30" s="24"/>
      <c r="BP30" s="25"/>
      <c r="BQ30" s="25">
        <f t="shared" si="171"/>
        <v>0</v>
      </c>
      <c r="BR30" s="25"/>
      <c r="BS30" s="25">
        <f>+'exp line dept(2017)'!K30</f>
        <v>0</v>
      </c>
      <c r="BT30" s="25"/>
      <c r="BU30" s="26"/>
      <c r="BV30" s="25"/>
      <c r="BW30" s="24"/>
      <c r="BX30" s="25"/>
      <c r="BY30" s="25">
        <f t="shared" si="174"/>
        <v>0</v>
      </c>
      <c r="BZ30" s="25">
        <v>0</v>
      </c>
      <c r="CA30" s="25">
        <f>+'exp line dept(2017)'!L30</f>
        <v>83628</v>
      </c>
      <c r="CB30" s="25">
        <f t="shared" ref="CB30" si="186">+CA30-BW30</f>
        <v>83628</v>
      </c>
      <c r="CC30" s="26">
        <f t="shared" ref="CC30" si="187">+CA30-BZ30</f>
        <v>83628</v>
      </c>
      <c r="CD30" s="25"/>
      <c r="CE30" s="24">
        <f t="shared" si="177"/>
        <v>0</v>
      </c>
      <c r="CF30" s="25">
        <f t="shared" si="178"/>
        <v>0</v>
      </c>
      <c r="CG30" s="25">
        <f t="shared" si="179"/>
        <v>0</v>
      </c>
      <c r="CH30" s="25">
        <f t="shared" si="180"/>
        <v>0</v>
      </c>
      <c r="CI30" s="25">
        <f t="shared" si="181"/>
        <v>83628</v>
      </c>
      <c r="CJ30" s="25">
        <f t="shared" si="182"/>
        <v>83628</v>
      </c>
      <c r="CK30" s="26">
        <f t="shared" si="183"/>
        <v>83628</v>
      </c>
    </row>
    <row r="31" spans="2:89" x14ac:dyDescent="0.2">
      <c r="B31" s="8" t="s">
        <v>9</v>
      </c>
      <c r="C31" s="24">
        <f>+'[4]2015-2017'!$AB$27</f>
        <v>1000</v>
      </c>
      <c r="D31" s="25">
        <f>+'[4]2015-2017'!$AC$27</f>
        <v>301</v>
      </c>
      <c r="E31" s="25">
        <f t="shared" si="147"/>
        <v>-699</v>
      </c>
      <c r="F31" s="25">
        <f>+'exp line dept(2016)'!C30</f>
        <v>600</v>
      </c>
      <c r="G31" s="25">
        <f>+'exp line dept(2017)'!C31</f>
        <v>600</v>
      </c>
      <c r="H31" s="25">
        <f t="shared" si="148"/>
        <v>-400</v>
      </c>
      <c r="I31" s="26">
        <f t="shared" si="149"/>
        <v>0</v>
      </c>
      <c r="J31" s="25"/>
      <c r="K31" s="24">
        <v>0</v>
      </c>
      <c r="L31" s="25">
        <v>0</v>
      </c>
      <c r="M31" s="25">
        <f t="shared" si="150"/>
        <v>0</v>
      </c>
      <c r="N31" s="25">
        <v>0</v>
      </c>
      <c r="O31" s="25">
        <f>+'exp line dept(2017)'!D31</f>
        <v>5000</v>
      </c>
      <c r="P31" s="25">
        <f t="shared" si="151"/>
        <v>5000</v>
      </c>
      <c r="Q31" s="26">
        <f t="shared" si="152"/>
        <v>5000</v>
      </c>
      <c r="R31" s="25"/>
      <c r="S31" s="24">
        <f>+'[5]2015-2017'!$V$28</f>
        <v>350</v>
      </c>
      <c r="T31" s="25"/>
      <c r="U31" s="25">
        <f t="shared" si="153"/>
        <v>-350</v>
      </c>
      <c r="V31" s="25">
        <f>+'exp line dept(2016)'!D30</f>
        <v>1000</v>
      </c>
      <c r="W31" s="25">
        <f>+'exp_line office'!G31</f>
        <v>1000</v>
      </c>
      <c r="X31" s="25">
        <f t="shared" si="154"/>
        <v>650</v>
      </c>
      <c r="Y31" s="26">
        <f t="shared" si="155"/>
        <v>0</v>
      </c>
      <c r="Z31" s="25"/>
      <c r="AA31" s="24">
        <f>+'[6]2015-2017'!$V$28</f>
        <v>2800</v>
      </c>
      <c r="AB31" s="25">
        <f>+'[6]2015-2017'!$W$28</f>
        <v>1279.92</v>
      </c>
      <c r="AC31" s="25">
        <f t="shared" si="156"/>
        <v>-1520.08</v>
      </c>
      <c r="AD31" s="25">
        <f>+'[6]2015-2017'!$Y$28</f>
        <v>5000</v>
      </c>
      <c r="AE31" s="25">
        <f>+'exp line dept(2017)'!F31</f>
        <v>1500</v>
      </c>
      <c r="AF31" s="25">
        <f t="shared" si="157"/>
        <v>220.07999999999993</v>
      </c>
      <c r="AG31" s="26">
        <f t="shared" si="158"/>
        <v>-3500</v>
      </c>
      <c r="AH31" s="25"/>
      <c r="AI31" s="24">
        <f>+'[7]2015-2017'!$V$28</f>
        <v>1700</v>
      </c>
      <c r="AJ31" s="25"/>
      <c r="AK31" s="25">
        <f t="shared" si="159"/>
        <v>-1700</v>
      </c>
      <c r="AL31" s="25">
        <f>+'exp line dept(2016)'!F30</f>
        <v>1500</v>
      </c>
      <c r="AM31" s="25">
        <f>+'exp line dept(2017)'!G31</f>
        <v>1000</v>
      </c>
      <c r="AN31" s="25">
        <f t="shared" si="160"/>
        <v>-700</v>
      </c>
      <c r="AO31" s="26">
        <f t="shared" si="161"/>
        <v>-500</v>
      </c>
      <c r="AP31" s="25"/>
      <c r="AQ31" s="24"/>
      <c r="AR31" s="25"/>
      <c r="AS31" s="25">
        <f t="shared" si="162"/>
        <v>0</v>
      </c>
      <c r="AT31" s="25">
        <v>0</v>
      </c>
      <c r="AU31" s="25">
        <f>+'exp line dept(2017)'!H31</f>
        <v>0</v>
      </c>
      <c r="AV31" s="25">
        <f t="shared" si="163"/>
        <v>0</v>
      </c>
      <c r="AW31" s="26">
        <f t="shared" si="164"/>
        <v>0</v>
      </c>
      <c r="AX31" s="25"/>
      <c r="AY31" s="24"/>
      <c r="AZ31" s="25"/>
      <c r="BA31" s="25">
        <f t="shared" si="165"/>
        <v>0</v>
      </c>
      <c r="BB31" s="25">
        <f>+'exp line dept(2016)'!H30</f>
        <v>2900</v>
      </c>
      <c r="BC31" s="25">
        <f>+'exp line dept(2017)'!I31</f>
        <v>2000</v>
      </c>
      <c r="BD31" s="25">
        <f t="shared" si="166"/>
        <v>2000</v>
      </c>
      <c r="BE31" s="26">
        <f t="shared" si="167"/>
        <v>-900</v>
      </c>
      <c r="BF31" s="25"/>
      <c r="BG31" s="24">
        <f>+'[9]2015-2017'!$BF$29</f>
        <v>2050</v>
      </c>
      <c r="BH31" s="25">
        <f>+'[9]2015-2017'!$BG$29</f>
        <v>936.4</v>
      </c>
      <c r="BI31" s="25">
        <f t="shared" si="168"/>
        <v>-1113.5999999999999</v>
      </c>
      <c r="BJ31" s="25">
        <f>+'exp line dept(2016)'!I30</f>
        <v>6675</v>
      </c>
      <c r="BK31" s="25">
        <f>+'exp line dept(2017)'!J31</f>
        <v>6500</v>
      </c>
      <c r="BL31" s="25">
        <f t="shared" si="169"/>
        <v>4450</v>
      </c>
      <c r="BM31" s="26">
        <f t="shared" si="170"/>
        <v>-175</v>
      </c>
      <c r="BN31" s="25"/>
      <c r="BO31" s="24">
        <f>+'[10]2015-2017'!$AB$27</f>
        <v>3600</v>
      </c>
      <c r="BP31" s="25">
        <f>+'[10]2015-2017'!$AC$27</f>
        <v>4201.95</v>
      </c>
      <c r="BQ31" s="25">
        <f t="shared" si="171"/>
        <v>601.94999999999982</v>
      </c>
      <c r="BR31" s="25">
        <f>+'exp line dept(2016)'!J30</f>
        <v>5000</v>
      </c>
      <c r="BS31" s="25">
        <f>+'exp line dept(2017)'!K31</f>
        <v>5000</v>
      </c>
      <c r="BT31" s="25">
        <f t="shared" si="172"/>
        <v>1400</v>
      </c>
      <c r="BU31" s="26">
        <f t="shared" si="173"/>
        <v>0</v>
      </c>
      <c r="BV31" s="25"/>
      <c r="BW31" s="24">
        <f>+'[11]2015-2017'!$AZ$29</f>
        <v>11300</v>
      </c>
      <c r="BX31" s="25">
        <f>+'[11]2015-2017'!$BA$29</f>
        <v>13896.25</v>
      </c>
      <c r="BY31" s="25">
        <f t="shared" si="174"/>
        <v>2596.25</v>
      </c>
      <c r="BZ31" s="25">
        <f>+'exp line dept(2016)'!K30</f>
        <v>9300</v>
      </c>
      <c r="CA31" s="25">
        <f>+'exp line dept(2017)'!L31</f>
        <v>9500</v>
      </c>
      <c r="CB31" s="25">
        <f t="shared" si="175"/>
        <v>-1800</v>
      </c>
      <c r="CC31" s="26">
        <f t="shared" si="176"/>
        <v>200</v>
      </c>
      <c r="CD31" s="25"/>
      <c r="CE31" s="24">
        <f t="shared" si="177"/>
        <v>22800</v>
      </c>
      <c r="CF31" s="25">
        <f t="shared" si="178"/>
        <v>20615.52</v>
      </c>
      <c r="CG31" s="25">
        <f t="shared" si="179"/>
        <v>-2184.4799999999996</v>
      </c>
      <c r="CH31" s="25">
        <f t="shared" si="180"/>
        <v>31975</v>
      </c>
      <c r="CI31" s="25">
        <f t="shared" si="181"/>
        <v>32100</v>
      </c>
      <c r="CJ31" s="25">
        <f t="shared" si="182"/>
        <v>9300</v>
      </c>
      <c r="CK31" s="26">
        <f t="shared" si="183"/>
        <v>125</v>
      </c>
    </row>
    <row r="32" spans="2:89" x14ac:dyDescent="0.2">
      <c r="B32" s="8" t="s">
        <v>36</v>
      </c>
      <c r="C32" s="24"/>
      <c r="D32" s="25"/>
      <c r="E32" s="25">
        <f t="shared" si="147"/>
        <v>0</v>
      </c>
      <c r="F32" s="25">
        <f>+'exp line dept(2016)'!C32</f>
        <v>0</v>
      </c>
      <c r="G32" s="25">
        <f>+'exp line dept(2017)'!C32</f>
        <v>0</v>
      </c>
      <c r="H32" s="25">
        <f t="shared" si="148"/>
        <v>0</v>
      </c>
      <c r="I32" s="26">
        <f t="shared" si="149"/>
        <v>0</v>
      </c>
      <c r="J32" s="25"/>
      <c r="K32" s="24">
        <v>0</v>
      </c>
      <c r="L32" s="25">
        <v>0</v>
      </c>
      <c r="M32" s="25">
        <f t="shared" si="150"/>
        <v>0</v>
      </c>
      <c r="N32" s="25">
        <v>0</v>
      </c>
      <c r="O32" s="25">
        <f>+'exp line dept(2017)'!D32</f>
        <v>0</v>
      </c>
      <c r="P32" s="25">
        <f t="shared" si="151"/>
        <v>0</v>
      </c>
      <c r="Q32" s="26">
        <f t="shared" si="152"/>
        <v>0</v>
      </c>
      <c r="R32" s="25"/>
      <c r="S32" s="24">
        <f>+'[5]2015-2017'!$V$29</f>
        <v>13150</v>
      </c>
      <c r="T32" s="25">
        <f>+'[5]2015-2017'!$W$29</f>
        <v>3058.1</v>
      </c>
      <c r="U32" s="25">
        <f t="shared" si="153"/>
        <v>-10091.9</v>
      </c>
      <c r="V32" s="25">
        <f>+'exp line dept(2016)'!D31</f>
        <v>15000</v>
      </c>
      <c r="W32" s="25">
        <f>+'exp_line office'!G32</f>
        <v>16000</v>
      </c>
      <c r="X32" s="25">
        <f t="shared" si="154"/>
        <v>2850</v>
      </c>
      <c r="Y32" s="26">
        <f t="shared" si="155"/>
        <v>1000</v>
      </c>
      <c r="Z32" s="25"/>
      <c r="AA32" s="24">
        <f>+'[6]2015-2017'!$V$29</f>
        <v>5000</v>
      </c>
      <c r="AB32" s="25">
        <f>+'[6]2015-2017'!$W$29</f>
        <v>7184</v>
      </c>
      <c r="AC32" s="25">
        <f t="shared" si="156"/>
        <v>2184</v>
      </c>
      <c r="AD32" s="25">
        <f>+'[6]2015-2017'!$Y$29</f>
        <v>15000</v>
      </c>
      <c r="AE32" s="25">
        <f>+'exp line dept(2017)'!F32</f>
        <v>15000</v>
      </c>
      <c r="AF32" s="25">
        <f t="shared" si="157"/>
        <v>7816</v>
      </c>
      <c r="AG32" s="26">
        <f t="shared" si="158"/>
        <v>0</v>
      </c>
      <c r="AH32" s="25"/>
      <c r="AI32" s="24">
        <f>+'[7]2015-2017'!$V$29+'[7]2015-2017'!$V$30</f>
        <v>5500</v>
      </c>
      <c r="AJ32" s="25">
        <f>+'[7]2015-2017'!$W$29+'[7]2015-2017'!$W$30</f>
        <v>4492.5</v>
      </c>
      <c r="AK32" s="25">
        <f t="shared" si="159"/>
        <v>-1007.5</v>
      </c>
      <c r="AL32" s="25">
        <f>+'exp line dept(2016)'!F31</f>
        <v>8000</v>
      </c>
      <c r="AM32" s="25">
        <f>+'exp line dept(2017)'!G32</f>
        <v>10000</v>
      </c>
      <c r="AN32" s="25">
        <f t="shared" si="160"/>
        <v>4500</v>
      </c>
      <c r="AO32" s="26">
        <f t="shared" si="161"/>
        <v>2000</v>
      </c>
      <c r="AP32" s="25"/>
      <c r="AQ32" s="24">
        <f>+'[3]2015-2017'!$V$29+'[3]2015-2017'!$V$30</f>
        <v>12485</v>
      </c>
      <c r="AR32" s="25">
        <f>+'[3]2015-2017'!$W$29+'[3]2015-2017'!$W$30</f>
        <v>5446.37</v>
      </c>
      <c r="AS32" s="25">
        <f t="shared" si="162"/>
        <v>-7038.63</v>
      </c>
      <c r="AT32" s="25">
        <f>+'exp line dept(2016)'!G31</f>
        <v>10000</v>
      </c>
      <c r="AU32" s="25">
        <f>+'exp line dept(2017)'!H32</f>
        <v>8000</v>
      </c>
      <c r="AV32" s="25">
        <f t="shared" si="163"/>
        <v>-4485</v>
      </c>
      <c r="AW32" s="26">
        <f t="shared" si="164"/>
        <v>-2000</v>
      </c>
      <c r="AX32" s="25"/>
      <c r="AY32" s="24"/>
      <c r="AZ32" s="25"/>
      <c r="BA32" s="25">
        <f t="shared" si="165"/>
        <v>0</v>
      </c>
      <c r="BB32" s="25">
        <f>+'exp line dept(2016)'!H31</f>
        <v>1150</v>
      </c>
      <c r="BC32" s="25">
        <f>+'exp line dept(2017)'!I32</f>
        <v>900</v>
      </c>
      <c r="BD32" s="25">
        <f t="shared" si="166"/>
        <v>900</v>
      </c>
      <c r="BE32" s="26">
        <f t="shared" si="167"/>
        <v>-250</v>
      </c>
      <c r="BF32" s="25"/>
      <c r="BG32" s="24">
        <f>+'[9]2015-2017'!$BF$30</f>
        <v>24151</v>
      </c>
      <c r="BH32" s="25">
        <f>+'[9]2015-2017'!$BG$30</f>
        <v>28893.35</v>
      </c>
      <c r="BI32" s="25">
        <f t="shared" si="168"/>
        <v>4742.3499999999985</v>
      </c>
      <c r="BJ32" s="25">
        <f>+'exp line dept(2016)'!I31</f>
        <v>51500</v>
      </c>
      <c r="BK32" s="25">
        <f>+'exp line dept(2017)'!J32</f>
        <v>51000</v>
      </c>
      <c r="BL32" s="25">
        <f t="shared" si="169"/>
        <v>26849</v>
      </c>
      <c r="BM32" s="26">
        <f t="shared" si="170"/>
        <v>-500</v>
      </c>
      <c r="BN32" s="25"/>
      <c r="BO32" s="24"/>
      <c r="BP32" s="25"/>
      <c r="BQ32" s="25">
        <f t="shared" si="171"/>
        <v>0</v>
      </c>
      <c r="BR32" s="25">
        <f>+'exp line dept(2016)'!J31</f>
        <v>0</v>
      </c>
      <c r="BS32" s="25">
        <f>+'exp line dept(2017)'!K32</f>
        <v>0</v>
      </c>
      <c r="BT32" s="25">
        <f t="shared" si="172"/>
        <v>0</v>
      </c>
      <c r="BU32" s="26">
        <f t="shared" si="173"/>
        <v>0</v>
      </c>
      <c r="BV32" s="25"/>
      <c r="BW32" s="24"/>
      <c r="BX32" s="25"/>
      <c r="BY32" s="25">
        <f t="shared" si="174"/>
        <v>0</v>
      </c>
      <c r="BZ32" s="25">
        <f>+'exp line dept(2016)'!K31</f>
        <v>0</v>
      </c>
      <c r="CA32" s="25">
        <f>+'exp line dept(2017)'!L32</f>
        <v>0</v>
      </c>
      <c r="CB32" s="25">
        <f t="shared" si="175"/>
        <v>0</v>
      </c>
      <c r="CC32" s="26">
        <f t="shared" si="176"/>
        <v>0</v>
      </c>
      <c r="CD32" s="25"/>
      <c r="CE32" s="24">
        <f t="shared" si="177"/>
        <v>60286</v>
      </c>
      <c r="CF32" s="25">
        <f t="shared" si="178"/>
        <v>49074.32</v>
      </c>
      <c r="CG32" s="25">
        <f t="shared" si="179"/>
        <v>-11211.68</v>
      </c>
      <c r="CH32" s="25">
        <f t="shared" si="180"/>
        <v>100650</v>
      </c>
      <c r="CI32" s="25">
        <f t="shared" si="181"/>
        <v>100900</v>
      </c>
      <c r="CJ32" s="25">
        <f t="shared" si="182"/>
        <v>40614</v>
      </c>
      <c r="CK32" s="26">
        <f t="shared" si="183"/>
        <v>250</v>
      </c>
    </row>
    <row r="33" spans="2:89" x14ac:dyDescent="0.2">
      <c r="B33" s="8" t="s">
        <v>71</v>
      </c>
      <c r="C33" s="24"/>
      <c r="D33" s="25"/>
      <c r="E33" s="25">
        <f t="shared" si="147"/>
        <v>0</v>
      </c>
      <c r="F33" s="25">
        <f>+'exp line dept(2016)'!C33</f>
        <v>0</v>
      </c>
      <c r="G33" s="25">
        <f>+'exp line dept(2017)'!C33</f>
        <v>0</v>
      </c>
      <c r="H33" s="25">
        <f t="shared" si="148"/>
        <v>0</v>
      </c>
      <c r="I33" s="26">
        <f t="shared" si="149"/>
        <v>0</v>
      </c>
      <c r="J33" s="25"/>
      <c r="K33" s="24">
        <v>0</v>
      </c>
      <c r="L33" s="25">
        <v>0</v>
      </c>
      <c r="M33" s="25">
        <f t="shared" si="150"/>
        <v>0</v>
      </c>
      <c r="N33" s="25">
        <v>0</v>
      </c>
      <c r="O33" s="25">
        <f>+'exp line dept(2017)'!D33</f>
        <v>0</v>
      </c>
      <c r="P33" s="25">
        <f t="shared" si="151"/>
        <v>0</v>
      </c>
      <c r="Q33" s="26">
        <f t="shared" si="152"/>
        <v>0</v>
      </c>
      <c r="R33" s="25"/>
      <c r="S33" s="24"/>
      <c r="T33" s="25"/>
      <c r="U33" s="25">
        <f t="shared" si="153"/>
        <v>0</v>
      </c>
      <c r="V33" s="25">
        <f>+'exp line dept(2016)'!D32</f>
        <v>0</v>
      </c>
      <c r="W33" s="25">
        <f>+'exp_line office'!G33</f>
        <v>0</v>
      </c>
      <c r="X33" s="25">
        <f t="shared" si="154"/>
        <v>0</v>
      </c>
      <c r="Y33" s="26">
        <f t="shared" si="155"/>
        <v>0</v>
      </c>
      <c r="Z33" s="25"/>
      <c r="AA33" s="24"/>
      <c r="AB33" s="25"/>
      <c r="AC33" s="25">
        <f t="shared" si="156"/>
        <v>0</v>
      </c>
      <c r="AD33" s="25"/>
      <c r="AE33" s="25">
        <f>+'exp line dept(2017)'!F33</f>
        <v>0</v>
      </c>
      <c r="AF33" s="25">
        <f t="shared" si="157"/>
        <v>0</v>
      </c>
      <c r="AG33" s="26">
        <f t="shared" si="158"/>
        <v>0</v>
      </c>
      <c r="AH33" s="25"/>
      <c r="AI33" s="24"/>
      <c r="AJ33" s="25"/>
      <c r="AK33" s="25">
        <f t="shared" si="159"/>
        <v>0</v>
      </c>
      <c r="AL33" s="25">
        <f>+'exp line dept(2016)'!F33</f>
        <v>0</v>
      </c>
      <c r="AM33" s="25">
        <f>+'exp line dept(2017)'!G33</f>
        <v>0</v>
      </c>
      <c r="AN33" s="25">
        <f t="shared" si="160"/>
        <v>0</v>
      </c>
      <c r="AO33" s="26">
        <f t="shared" si="161"/>
        <v>0</v>
      </c>
      <c r="AP33" s="25"/>
      <c r="AQ33" s="24"/>
      <c r="AR33" s="25"/>
      <c r="AS33" s="25">
        <f t="shared" si="162"/>
        <v>0</v>
      </c>
      <c r="AT33" s="25">
        <v>0</v>
      </c>
      <c r="AU33" s="25">
        <f>+'exp line dept(2017)'!H33</f>
        <v>0</v>
      </c>
      <c r="AV33" s="25">
        <f t="shared" si="163"/>
        <v>0</v>
      </c>
      <c r="AW33" s="26">
        <f t="shared" si="164"/>
        <v>0</v>
      </c>
      <c r="AX33" s="25"/>
      <c r="AY33" s="24"/>
      <c r="AZ33" s="25"/>
      <c r="BA33" s="25">
        <f t="shared" si="165"/>
        <v>0</v>
      </c>
      <c r="BB33" s="25">
        <f>+'exp line dept(2016)'!H32</f>
        <v>0</v>
      </c>
      <c r="BC33" s="25">
        <f>+'exp line dept(2017)'!I33</f>
        <v>0</v>
      </c>
      <c r="BD33" s="25">
        <f t="shared" si="166"/>
        <v>0</v>
      </c>
      <c r="BE33" s="26">
        <f t="shared" si="167"/>
        <v>0</v>
      </c>
      <c r="BF33" s="25"/>
      <c r="BG33" s="24">
        <f>+'[9]2015-2017'!$BF$32</f>
        <v>5000</v>
      </c>
      <c r="BH33" s="25">
        <f>+'[9]2015-2017'!$BG$32</f>
        <v>485.59</v>
      </c>
      <c r="BI33" s="25">
        <f t="shared" si="168"/>
        <v>-4514.41</v>
      </c>
      <c r="BJ33" s="25">
        <f>+'exp line dept(2016)'!I32</f>
        <v>5000</v>
      </c>
      <c r="BK33" s="25">
        <f>+'exp line dept(2017)'!J33</f>
        <v>10600</v>
      </c>
      <c r="BL33" s="25">
        <f t="shared" si="169"/>
        <v>5600</v>
      </c>
      <c r="BM33" s="26">
        <f t="shared" si="170"/>
        <v>5600</v>
      </c>
      <c r="BN33" s="25"/>
      <c r="BO33" s="24"/>
      <c r="BP33" s="25"/>
      <c r="BQ33" s="25">
        <f t="shared" si="171"/>
        <v>0</v>
      </c>
      <c r="BR33" s="25">
        <f>+'exp line dept(2016)'!J32</f>
        <v>0</v>
      </c>
      <c r="BS33" s="25">
        <f>+'exp line dept(2017)'!K33</f>
        <v>0</v>
      </c>
      <c r="BT33" s="25">
        <f t="shared" si="172"/>
        <v>0</v>
      </c>
      <c r="BU33" s="26">
        <f t="shared" si="173"/>
        <v>0</v>
      </c>
      <c r="BV33" s="25"/>
      <c r="BW33" s="24">
        <f>+'[11]2015-2017'!$AZ$30</f>
        <v>3000</v>
      </c>
      <c r="BX33" s="25">
        <f>+'[11]2015-2017'!$BA$30</f>
        <v>2998.05</v>
      </c>
      <c r="BY33" s="25">
        <f t="shared" si="174"/>
        <v>-1.9499999999998181</v>
      </c>
      <c r="BZ33" s="25">
        <f>+'exp line dept(2016)'!K32</f>
        <v>3000</v>
      </c>
      <c r="CA33" s="25">
        <f>+'exp line dept(2017)'!L33</f>
        <v>20000</v>
      </c>
      <c r="CB33" s="25">
        <f t="shared" si="175"/>
        <v>17000</v>
      </c>
      <c r="CC33" s="26">
        <f t="shared" si="176"/>
        <v>17000</v>
      </c>
      <c r="CD33" s="25"/>
      <c r="CE33" s="24">
        <f t="shared" si="177"/>
        <v>8000</v>
      </c>
      <c r="CF33" s="25">
        <f t="shared" si="178"/>
        <v>3483.6400000000003</v>
      </c>
      <c r="CG33" s="25">
        <f t="shared" si="179"/>
        <v>-4516.3599999999997</v>
      </c>
      <c r="CH33" s="25">
        <f t="shared" si="180"/>
        <v>8000</v>
      </c>
      <c r="CI33" s="25">
        <f t="shared" si="181"/>
        <v>30600</v>
      </c>
      <c r="CJ33" s="25">
        <f t="shared" si="182"/>
        <v>22600</v>
      </c>
      <c r="CK33" s="26">
        <f t="shared" si="183"/>
        <v>22600</v>
      </c>
    </row>
    <row r="34" spans="2:89" x14ac:dyDescent="0.2">
      <c r="B34" s="8" t="s">
        <v>10</v>
      </c>
      <c r="C34" s="24"/>
      <c r="D34" s="25"/>
      <c r="E34" s="25">
        <f t="shared" si="147"/>
        <v>0</v>
      </c>
      <c r="F34" s="25">
        <f>+'exp line dept(2016)'!C34</f>
        <v>0</v>
      </c>
      <c r="G34" s="25">
        <f>+'exp line dept(2017)'!C34</f>
        <v>0</v>
      </c>
      <c r="H34" s="25">
        <f t="shared" si="148"/>
        <v>0</v>
      </c>
      <c r="I34" s="26">
        <f t="shared" si="149"/>
        <v>0</v>
      </c>
      <c r="J34" s="25"/>
      <c r="K34" s="24">
        <v>0</v>
      </c>
      <c r="L34" s="25">
        <v>0</v>
      </c>
      <c r="M34" s="25">
        <f t="shared" si="150"/>
        <v>0</v>
      </c>
      <c r="N34" s="25">
        <v>0</v>
      </c>
      <c r="O34" s="25">
        <f>+'exp line dept(2017)'!D34</f>
        <v>0</v>
      </c>
      <c r="P34" s="25">
        <f t="shared" si="151"/>
        <v>0</v>
      </c>
      <c r="Q34" s="26">
        <f t="shared" si="152"/>
        <v>0</v>
      </c>
      <c r="R34" s="25"/>
      <c r="S34" s="24"/>
      <c r="T34" s="25">
        <f>+'[5]2015-2017'!$W$37</f>
        <v>170.5</v>
      </c>
      <c r="U34" s="25">
        <f t="shared" si="153"/>
        <v>170.5</v>
      </c>
      <c r="V34" s="25">
        <f>+'exp line dept(2016)'!D33</f>
        <v>600</v>
      </c>
      <c r="W34" s="25">
        <f>+'exp_line office'!G34</f>
        <v>0</v>
      </c>
      <c r="X34" s="25">
        <f t="shared" si="154"/>
        <v>0</v>
      </c>
      <c r="Y34" s="26">
        <f t="shared" si="155"/>
        <v>-600</v>
      </c>
      <c r="Z34" s="25"/>
      <c r="AA34" s="24"/>
      <c r="AB34" s="25">
        <f>+'[6]2015-2017'!$W$38</f>
        <v>950</v>
      </c>
      <c r="AC34" s="25">
        <f t="shared" si="156"/>
        <v>950</v>
      </c>
      <c r="AD34" s="25"/>
      <c r="AE34" s="25">
        <f>+'exp line dept(2017)'!F34</f>
        <v>0</v>
      </c>
      <c r="AF34" s="25">
        <f t="shared" si="157"/>
        <v>-950</v>
      </c>
      <c r="AG34" s="26">
        <f t="shared" si="158"/>
        <v>0</v>
      </c>
      <c r="AH34" s="25"/>
      <c r="AI34" s="24"/>
      <c r="AJ34" s="25">
        <f>+'[7]2015-2017'!$W$39</f>
        <v>190.25</v>
      </c>
      <c r="AK34" s="25">
        <f t="shared" si="159"/>
        <v>190.25</v>
      </c>
      <c r="AL34" s="25">
        <f>+'exp line dept(2016)'!F34</f>
        <v>0</v>
      </c>
      <c r="AM34" s="25">
        <f>+'exp line dept(2017)'!G34</f>
        <v>0</v>
      </c>
      <c r="AN34" s="25">
        <f t="shared" si="160"/>
        <v>0</v>
      </c>
      <c r="AO34" s="26">
        <f t="shared" si="161"/>
        <v>0</v>
      </c>
      <c r="AP34" s="25"/>
      <c r="AQ34" s="24"/>
      <c r="AR34" s="25">
        <f>+'[3]2015-2017'!$W$39</f>
        <v>606.34</v>
      </c>
      <c r="AS34" s="25">
        <f t="shared" si="162"/>
        <v>606.34</v>
      </c>
      <c r="AT34" s="25">
        <v>0</v>
      </c>
      <c r="AU34" s="25">
        <f>+'exp line dept(2017)'!H34</f>
        <v>0</v>
      </c>
      <c r="AV34" s="25">
        <f t="shared" si="163"/>
        <v>0</v>
      </c>
      <c r="AW34" s="26">
        <f t="shared" si="164"/>
        <v>0</v>
      </c>
      <c r="AX34" s="25"/>
      <c r="AY34" s="24">
        <f>+'[8]2015-2017-IEQA '!$V$30</f>
        <v>306960</v>
      </c>
      <c r="AZ34" s="25">
        <f>+'[8]2015-2017-IEQA '!$W$30</f>
        <v>265551.38</v>
      </c>
      <c r="BA34" s="25">
        <f t="shared" si="165"/>
        <v>-41408.619999999995</v>
      </c>
      <c r="BB34" s="25">
        <f>+'exp line dept(2016)'!H33</f>
        <v>306960</v>
      </c>
      <c r="BC34" s="25">
        <f>+'exp line dept(2017)'!I34</f>
        <v>350000</v>
      </c>
      <c r="BD34" s="25">
        <f t="shared" si="166"/>
        <v>43040</v>
      </c>
      <c r="BE34" s="26">
        <f t="shared" si="167"/>
        <v>43040</v>
      </c>
      <c r="BF34" s="25"/>
      <c r="BG34" s="24"/>
      <c r="BH34" s="25"/>
      <c r="BI34" s="25">
        <f t="shared" si="168"/>
        <v>0</v>
      </c>
      <c r="BJ34" s="25">
        <f>+'exp line dept(2016)'!I33</f>
        <v>500</v>
      </c>
      <c r="BK34" s="25">
        <f>+'exp line dept(2017)'!J34</f>
        <v>2500</v>
      </c>
      <c r="BL34" s="25">
        <f t="shared" si="169"/>
        <v>2500</v>
      </c>
      <c r="BM34" s="26">
        <f t="shared" si="170"/>
        <v>2000</v>
      </c>
      <c r="BN34" s="25"/>
      <c r="BO34" s="24">
        <f>+'[10]2015-2017'!$AB$31</f>
        <v>4000</v>
      </c>
      <c r="BP34" s="25">
        <f>+'[10]2015-2017'!$AC$31</f>
        <v>2260.64</v>
      </c>
      <c r="BQ34" s="25">
        <f t="shared" si="171"/>
        <v>-1739.3600000000001</v>
      </c>
      <c r="BR34" s="25">
        <f>+'exp line dept(2016)'!J33</f>
        <v>3500</v>
      </c>
      <c r="BS34" s="25">
        <f>+'exp line dept(2017)'!K34</f>
        <v>3500</v>
      </c>
      <c r="BT34" s="25">
        <f t="shared" si="172"/>
        <v>-500</v>
      </c>
      <c r="BU34" s="26">
        <f t="shared" si="173"/>
        <v>0</v>
      </c>
      <c r="BV34" s="25"/>
      <c r="BW34" s="24"/>
      <c r="BX34" s="25">
        <f>+'[11]2015-2017'!$BA$34</f>
        <v>98</v>
      </c>
      <c r="BY34" s="25">
        <f t="shared" si="174"/>
        <v>98</v>
      </c>
      <c r="BZ34" s="25">
        <f>+'exp line dept(2016)'!K33</f>
        <v>0</v>
      </c>
      <c r="CA34" s="25">
        <f>+'exp line dept(2017)'!L34</f>
        <v>0</v>
      </c>
      <c r="CB34" s="25">
        <f t="shared" si="175"/>
        <v>0</v>
      </c>
      <c r="CC34" s="26">
        <f t="shared" si="176"/>
        <v>0</v>
      </c>
      <c r="CD34" s="25"/>
      <c r="CE34" s="24">
        <f t="shared" si="177"/>
        <v>310960</v>
      </c>
      <c r="CF34" s="25">
        <f t="shared" si="178"/>
        <v>269827.11000000004</v>
      </c>
      <c r="CG34" s="25">
        <f t="shared" si="179"/>
        <v>-41132.889999999956</v>
      </c>
      <c r="CH34" s="25">
        <f t="shared" si="180"/>
        <v>311560</v>
      </c>
      <c r="CI34" s="25">
        <f t="shared" si="181"/>
        <v>356000</v>
      </c>
      <c r="CJ34" s="25">
        <f t="shared" si="182"/>
        <v>45040</v>
      </c>
      <c r="CK34" s="26">
        <f t="shared" si="183"/>
        <v>44440</v>
      </c>
    </row>
    <row r="35" spans="2:89" x14ac:dyDescent="0.2">
      <c r="B35" s="8" t="s">
        <v>11</v>
      </c>
      <c r="C35" s="24"/>
      <c r="D35" s="25"/>
      <c r="E35" s="25">
        <f t="shared" si="147"/>
        <v>0</v>
      </c>
      <c r="F35" s="25">
        <f>+'exp line dept(2016)'!C35</f>
        <v>0</v>
      </c>
      <c r="G35" s="25">
        <f>+'exp line dept(2017)'!C35</f>
        <v>0</v>
      </c>
      <c r="H35" s="25">
        <f t="shared" si="148"/>
        <v>0</v>
      </c>
      <c r="I35" s="26">
        <f t="shared" si="149"/>
        <v>0</v>
      </c>
      <c r="J35" s="25"/>
      <c r="K35" s="24">
        <v>0</v>
      </c>
      <c r="L35" s="25">
        <v>0</v>
      </c>
      <c r="M35" s="25">
        <f t="shared" si="150"/>
        <v>0</v>
      </c>
      <c r="N35" s="25">
        <v>0</v>
      </c>
      <c r="O35" s="25">
        <f>+'exp line dept(2017)'!D35</f>
        <v>0</v>
      </c>
      <c r="P35" s="25">
        <f t="shared" si="151"/>
        <v>0</v>
      </c>
      <c r="Q35" s="26">
        <f t="shared" si="152"/>
        <v>0</v>
      </c>
      <c r="R35" s="25"/>
      <c r="S35" s="24">
        <f>+'[5]2015-2017'!$V$34</f>
        <v>200</v>
      </c>
      <c r="T35" s="25">
        <f>+'[5]2015-2017'!$W$34</f>
        <v>150</v>
      </c>
      <c r="U35" s="25">
        <f t="shared" si="153"/>
        <v>-50</v>
      </c>
      <c r="V35" s="25">
        <f>+'exp line dept(2016)'!D34</f>
        <v>0</v>
      </c>
      <c r="W35" s="25">
        <f>+'exp_line office'!G35</f>
        <v>0</v>
      </c>
      <c r="X35" s="25">
        <f t="shared" si="154"/>
        <v>-200</v>
      </c>
      <c r="Y35" s="26">
        <f t="shared" si="155"/>
        <v>0</v>
      </c>
      <c r="Z35" s="25"/>
      <c r="AA35" s="24"/>
      <c r="AB35" s="25"/>
      <c r="AC35" s="25">
        <f t="shared" si="156"/>
        <v>0</v>
      </c>
      <c r="AD35" s="25"/>
      <c r="AE35" s="25">
        <f>+'exp line dept(2017)'!F35</f>
        <v>0</v>
      </c>
      <c r="AF35" s="25">
        <f t="shared" si="157"/>
        <v>0</v>
      </c>
      <c r="AG35" s="26">
        <f t="shared" si="158"/>
        <v>0</v>
      </c>
      <c r="AH35" s="25"/>
      <c r="AI35" s="24"/>
      <c r="AJ35" s="25"/>
      <c r="AK35" s="25">
        <f t="shared" si="159"/>
        <v>0</v>
      </c>
      <c r="AL35" s="25">
        <f>+'exp line dept(2016)'!F35</f>
        <v>0</v>
      </c>
      <c r="AM35" s="25">
        <f>+'exp line dept(2017)'!G35</f>
        <v>0</v>
      </c>
      <c r="AN35" s="25">
        <f t="shared" si="160"/>
        <v>0</v>
      </c>
      <c r="AO35" s="26">
        <f t="shared" si="161"/>
        <v>0</v>
      </c>
      <c r="AP35" s="25"/>
      <c r="AQ35" s="24"/>
      <c r="AR35" s="25"/>
      <c r="AS35" s="25">
        <f t="shared" si="162"/>
        <v>0</v>
      </c>
      <c r="AT35" s="25">
        <v>0</v>
      </c>
      <c r="AU35" s="25">
        <f>+'exp line dept(2017)'!H35</f>
        <v>0</v>
      </c>
      <c r="AV35" s="25">
        <f t="shared" si="163"/>
        <v>0</v>
      </c>
      <c r="AW35" s="26">
        <f t="shared" si="164"/>
        <v>0</v>
      </c>
      <c r="AX35" s="25"/>
      <c r="AY35" s="24">
        <f>+'[8]2015-2017-IEQA '!$V$31</f>
        <v>1000</v>
      </c>
      <c r="AZ35" s="25"/>
      <c r="BA35" s="25">
        <f t="shared" si="165"/>
        <v>-1000</v>
      </c>
      <c r="BB35" s="25">
        <f>+'exp line dept(2016)'!H34</f>
        <v>0</v>
      </c>
      <c r="BC35" s="25">
        <f>+'exp line dept(2017)'!I35</f>
        <v>0</v>
      </c>
      <c r="BD35" s="25">
        <f t="shared" si="166"/>
        <v>-1000</v>
      </c>
      <c r="BE35" s="26">
        <f t="shared" si="167"/>
        <v>0</v>
      </c>
      <c r="BF35" s="25"/>
      <c r="BG35" s="24"/>
      <c r="BH35" s="25"/>
      <c r="BI35" s="25">
        <f t="shared" si="168"/>
        <v>0</v>
      </c>
      <c r="BJ35" s="25">
        <f>+'exp line dept(2016)'!I34</f>
        <v>0</v>
      </c>
      <c r="BK35" s="25">
        <f>+'exp line dept(2017)'!J35</f>
        <v>0</v>
      </c>
      <c r="BL35" s="25">
        <f t="shared" si="169"/>
        <v>0</v>
      </c>
      <c r="BM35" s="26">
        <f t="shared" si="170"/>
        <v>0</v>
      </c>
      <c r="BN35" s="25"/>
      <c r="BO35" s="24">
        <f>+'[10]2015-2017'!$AB$32</f>
        <v>2000</v>
      </c>
      <c r="BP35" s="25">
        <f>+'[10]2015-2017'!$AC$32</f>
        <v>2000</v>
      </c>
      <c r="BQ35" s="25">
        <f t="shared" si="171"/>
        <v>0</v>
      </c>
      <c r="BR35" s="25">
        <f>+'exp line dept(2016)'!J34</f>
        <v>6000</v>
      </c>
      <c r="BS35" s="25">
        <f>+'exp line dept(2017)'!K35</f>
        <v>10000</v>
      </c>
      <c r="BT35" s="25">
        <f t="shared" si="172"/>
        <v>8000</v>
      </c>
      <c r="BU35" s="26">
        <f t="shared" si="173"/>
        <v>4000</v>
      </c>
      <c r="BV35" s="25"/>
      <c r="BW35" s="24"/>
      <c r="BX35" s="25"/>
      <c r="BY35" s="25">
        <f t="shared" si="174"/>
        <v>0</v>
      </c>
      <c r="BZ35" s="25">
        <f>+'exp line dept(2016)'!K34</f>
        <v>0</v>
      </c>
      <c r="CA35" s="25">
        <f>+'exp line dept(2017)'!L35</f>
        <v>0</v>
      </c>
      <c r="CB35" s="25">
        <f t="shared" si="175"/>
        <v>0</v>
      </c>
      <c r="CC35" s="26">
        <f t="shared" si="176"/>
        <v>0</v>
      </c>
      <c r="CD35" s="25"/>
      <c r="CE35" s="24">
        <f t="shared" si="177"/>
        <v>3200</v>
      </c>
      <c r="CF35" s="25">
        <f t="shared" si="178"/>
        <v>2150</v>
      </c>
      <c r="CG35" s="25">
        <f t="shared" si="179"/>
        <v>-1050</v>
      </c>
      <c r="CH35" s="25">
        <f t="shared" si="180"/>
        <v>6000</v>
      </c>
      <c r="CI35" s="25">
        <f t="shared" si="181"/>
        <v>10000</v>
      </c>
      <c r="CJ35" s="25">
        <f t="shared" si="182"/>
        <v>6800</v>
      </c>
      <c r="CK35" s="26">
        <f t="shared" si="183"/>
        <v>4000</v>
      </c>
    </row>
    <row r="36" spans="2:89" x14ac:dyDescent="0.2">
      <c r="B36" s="8" t="s">
        <v>12</v>
      </c>
      <c r="C36" s="24"/>
      <c r="D36" s="25"/>
      <c r="E36" s="25">
        <f t="shared" si="147"/>
        <v>0</v>
      </c>
      <c r="F36" s="25">
        <f>+'exp line dept(2016)'!C36</f>
        <v>0</v>
      </c>
      <c r="G36" s="25">
        <f>+'exp line dept(2017)'!C36</f>
        <v>0</v>
      </c>
      <c r="H36" s="25">
        <f t="shared" si="148"/>
        <v>0</v>
      </c>
      <c r="I36" s="26">
        <f t="shared" si="149"/>
        <v>0</v>
      </c>
      <c r="J36" s="25"/>
      <c r="K36" s="24">
        <v>0</v>
      </c>
      <c r="L36" s="25">
        <v>0</v>
      </c>
      <c r="M36" s="25">
        <f t="shared" si="150"/>
        <v>0</v>
      </c>
      <c r="N36" s="25">
        <v>0</v>
      </c>
      <c r="O36" s="25">
        <f>+'exp line dept(2017)'!D36</f>
        <v>0</v>
      </c>
      <c r="P36" s="25">
        <f t="shared" si="151"/>
        <v>0</v>
      </c>
      <c r="Q36" s="26">
        <f t="shared" si="152"/>
        <v>0</v>
      </c>
      <c r="R36" s="25"/>
      <c r="S36" s="24"/>
      <c r="T36" s="25"/>
      <c r="U36" s="25">
        <f t="shared" si="153"/>
        <v>0</v>
      </c>
      <c r="V36" s="25">
        <f>+'exp line dept(2016)'!D35</f>
        <v>0</v>
      </c>
      <c r="W36" s="25">
        <f>+'exp_line office'!G36</f>
        <v>0</v>
      </c>
      <c r="X36" s="25">
        <f t="shared" si="154"/>
        <v>0</v>
      </c>
      <c r="Y36" s="26">
        <f t="shared" si="155"/>
        <v>0</v>
      </c>
      <c r="Z36" s="25"/>
      <c r="AA36" s="24">
        <f>+'[6]2015-2017'!$V$30</f>
        <v>500</v>
      </c>
      <c r="AB36" s="25">
        <f>+'[6]2015-2017'!$W$30</f>
        <v>98</v>
      </c>
      <c r="AC36" s="25">
        <f t="shared" si="156"/>
        <v>-402</v>
      </c>
      <c r="AD36" s="25"/>
      <c r="AE36" s="25">
        <f>+'exp line dept(2017)'!F36</f>
        <v>500</v>
      </c>
      <c r="AF36" s="25">
        <f t="shared" si="157"/>
        <v>402</v>
      </c>
      <c r="AG36" s="26">
        <f t="shared" si="158"/>
        <v>500</v>
      </c>
      <c r="AH36" s="25"/>
      <c r="AI36" s="24">
        <f>+'[7]2015-2017'!$V$31</f>
        <v>50</v>
      </c>
      <c r="AJ36" s="25">
        <f>+'[7]2015-2017'!$W$31</f>
        <v>30</v>
      </c>
      <c r="AK36" s="25">
        <f t="shared" si="159"/>
        <v>-20</v>
      </c>
      <c r="AL36" s="25">
        <f>+'exp line dept(2016)'!F36</f>
        <v>0</v>
      </c>
      <c r="AM36" s="25">
        <f>+'exp line dept(2017)'!G36</f>
        <v>500</v>
      </c>
      <c r="AN36" s="25">
        <f t="shared" si="160"/>
        <v>450</v>
      </c>
      <c r="AO36" s="26">
        <f t="shared" si="161"/>
        <v>500</v>
      </c>
      <c r="AP36" s="25"/>
      <c r="AQ36" s="24"/>
      <c r="AR36" s="25">
        <f>+'[3]2015-2017'!$W$31</f>
        <v>55.15</v>
      </c>
      <c r="AS36" s="25">
        <f t="shared" si="162"/>
        <v>55.15</v>
      </c>
      <c r="AT36" s="25">
        <v>0</v>
      </c>
      <c r="AU36" s="25">
        <f>+'exp line dept(2017)'!H36</f>
        <v>500</v>
      </c>
      <c r="AV36" s="25">
        <f t="shared" si="163"/>
        <v>500</v>
      </c>
      <c r="AW36" s="26">
        <f t="shared" si="164"/>
        <v>500</v>
      </c>
      <c r="AX36" s="25"/>
      <c r="AY36" s="24"/>
      <c r="AZ36" s="25"/>
      <c r="BA36" s="25">
        <f t="shared" si="165"/>
        <v>0</v>
      </c>
      <c r="BB36" s="25">
        <f>+'exp line dept(2016)'!H35</f>
        <v>0</v>
      </c>
      <c r="BC36" s="25">
        <f>+'exp line dept(2017)'!I36</f>
        <v>0</v>
      </c>
      <c r="BD36" s="25">
        <f t="shared" si="166"/>
        <v>0</v>
      </c>
      <c r="BE36" s="26">
        <f t="shared" si="167"/>
        <v>0</v>
      </c>
      <c r="BF36" s="25"/>
      <c r="BG36" s="24">
        <f>+'[9]2015-2017'!$BF$31</f>
        <v>3500</v>
      </c>
      <c r="BH36" s="25">
        <f>+'[9]2015-2017'!$BG$31</f>
        <v>336</v>
      </c>
      <c r="BI36" s="25">
        <f t="shared" si="168"/>
        <v>-3164</v>
      </c>
      <c r="BJ36" s="25">
        <f>+'exp line dept(2016)'!I35</f>
        <v>0</v>
      </c>
      <c r="BK36" s="25">
        <f>+'exp line dept(2017)'!J36</f>
        <v>500</v>
      </c>
      <c r="BL36" s="25">
        <f t="shared" si="169"/>
        <v>-3000</v>
      </c>
      <c r="BM36" s="26">
        <f t="shared" si="170"/>
        <v>500</v>
      </c>
      <c r="BN36" s="25"/>
      <c r="BO36" s="24"/>
      <c r="BP36" s="25"/>
      <c r="BQ36" s="25">
        <f t="shared" si="171"/>
        <v>0</v>
      </c>
      <c r="BR36" s="25">
        <f>+'exp line dept(2016)'!J35</f>
        <v>0</v>
      </c>
      <c r="BS36" s="25">
        <f>+'exp line dept(2017)'!K36</f>
        <v>0</v>
      </c>
      <c r="BT36" s="25">
        <f t="shared" si="172"/>
        <v>0</v>
      </c>
      <c r="BU36" s="26">
        <f t="shared" si="173"/>
        <v>0</v>
      </c>
      <c r="BV36" s="25"/>
      <c r="BW36" s="24">
        <f>+'[11]2015-2017'!$AZ$31</f>
        <v>2500</v>
      </c>
      <c r="BX36" s="25">
        <f>+'[11]2015-2017'!$BA$31</f>
        <v>1996.85</v>
      </c>
      <c r="BY36" s="25">
        <f t="shared" si="174"/>
        <v>-503.15000000000009</v>
      </c>
      <c r="BZ36" s="25">
        <f>+'exp line dept(2016)'!K35</f>
        <v>1500</v>
      </c>
      <c r="CA36" s="25">
        <f>+'exp line dept(2017)'!L36</f>
        <v>3000</v>
      </c>
      <c r="CB36" s="25">
        <f t="shared" si="175"/>
        <v>500</v>
      </c>
      <c r="CC36" s="26">
        <f t="shared" si="176"/>
        <v>1500</v>
      </c>
      <c r="CD36" s="25"/>
      <c r="CE36" s="24">
        <f t="shared" si="177"/>
        <v>6550</v>
      </c>
      <c r="CF36" s="25">
        <f t="shared" si="178"/>
        <v>2516</v>
      </c>
      <c r="CG36" s="25">
        <f t="shared" si="179"/>
        <v>-4034</v>
      </c>
      <c r="CH36" s="25">
        <f t="shared" si="180"/>
        <v>1500</v>
      </c>
      <c r="CI36" s="25">
        <f t="shared" si="181"/>
        <v>5000</v>
      </c>
      <c r="CJ36" s="25">
        <f t="shared" si="182"/>
        <v>-1550</v>
      </c>
      <c r="CK36" s="26">
        <f t="shared" si="183"/>
        <v>3500</v>
      </c>
    </row>
    <row r="37" spans="2:89" x14ac:dyDescent="0.2">
      <c r="B37" s="8" t="s">
        <v>34</v>
      </c>
      <c r="C37" s="24"/>
      <c r="D37" s="25"/>
      <c r="E37" s="25">
        <f t="shared" si="147"/>
        <v>0</v>
      </c>
      <c r="F37" s="25">
        <f>+'exp line dept(2016)'!C37</f>
        <v>0</v>
      </c>
      <c r="G37" s="25">
        <f>+'exp line dept(2017)'!C37</f>
        <v>0</v>
      </c>
      <c r="H37" s="25">
        <f t="shared" si="148"/>
        <v>0</v>
      </c>
      <c r="I37" s="26">
        <f t="shared" si="149"/>
        <v>0</v>
      </c>
      <c r="J37" s="25"/>
      <c r="K37" s="24">
        <v>0</v>
      </c>
      <c r="L37" s="25">
        <v>0</v>
      </c>
      <c r="M37" s="25">
        <f t="shared" si="150"/>
        <v>0</v>
      </c>
      <c r="N37" s="25">
        <v>0</v>
      </c>
      <c r="O37" s="25">
        <f>+'exp line dept(2017)'!D37</f>
        <v>0</v>
      </c>
      <c r="P37" s="25">
        <f t="shared" si="151"/>
        <v>0</v>
      </c>
      <c r="Q37" s="26">
        <f t="shared" si="152"/>
        <v>0</v>
      </c>
      <c r="R37" s="25"/>
      <c r="S37" s="24"/>
      <c r="T37" s="25"/>
      <c r="U37" s="25">
        <f t="shared" si="153"/>
        <v>0</v>
      </c>
      <c r="V37" s="25">
        <f>+'exp line dept(2016)'!D36</f>
        <v>0</v>
      </c>
      <c r="W37" s="25">
        <f>+'exp_line office'!G37</f>
        <v>0</v>
      </c>
      <c r="X37" s="25">
        <f t="shared" si="154"/>
        <v>0</v>
      </c>
      <c r="Y37" s="26">
        <f t="shared" si="155"/>
        <v>0</v>
      </c>
      <c r="Z37" s="25"/>
      <c r="AA37" s="24"/>
      <c r="AB37" s="25"/>
      <c r="AC37" s="25">
        <f t="shared" si="156"/>
        <v>0</v>
      </c>
      <c r="AD37" s="25"/>
      <c r="AE37" s="25">
        <f>+'exp line dept(2017)'!F37</f>
        <v>0</v>
      </c>
      <c r="AF37" s="25">
        <f t="shared" si="157"/>
        <v>0</v>
      </c>
      <c r="AG37" s="26">
        <f t="shared" si="158"/>
        <v>0</v>
      </c>
      <c r="AH37" s="25"/>
      <c r="AI37" s="24"/>
      <c r="AJ37" s="25"/>
      <c r="AK37" s="25">
        <f t="shared" si="159"/>
        <v>0</v>
      </c>
      <c r="AL37" s="25">
        <v>0</v>
      </c>
      <c r="AM37" s="25">
        <f>+'exp line dept(2017)'!G37</f>
        <v>0</v>
      </c>
      <c r="AN37" s="25">
        <f t="shared" si="160"/>
        <v>0</v>
      </c>
      <c r="AO37" s="26">
        <f t="shared" si="161"/>
        <v>0</v>
      </c>
      <c r="AP37" s="25"/>
      <c r="AQ37" s="24"/>
      <c r="AR37" s="25"/>
      <c r="AS37" s="25">
        <f t="shared" si="162"/>
        <v>0</v>
      </c>
      <c r="AT37" s="25">
        <v>0</v>
      </c>
      <c r="AU37" s="25">
        <f>+'exp line dept(2017)'!H37</f>
        <v>0</v>
      </c>
      <c r="AV37" s="25">
        <f t="shared" si="163"/>
        <v>0</v>
      </c>
      <c r="AW37" s="26">
        <f t="shared" si="164"/>
        <v>0</v>
      </c>
      <c r="AX37" s="25"/>
      <c r="AY37" s="24">
        <f>+'[8]2015-2017-IEQA '!$V$32</f>
        <v>100000</v>
      </c>
      <c r="AZ37" s="25">
        <f>+'[8]2015-2017-IEQA '!$W$32</f>
        <v>124971.12</v>
      </c>
      <c r="BA37" s="25">
        <f t="shared" si="165"/>
        <v>24971.119999999995</v>
      </c>
      <c r="BB37" s="25">
        <f>+'exp line dept(2016)'!H36</f>
        <v>100000</v>
      </c>
      <c r="BC37" s="25">
        <f>+'exp line dept(2017)'!I37</f>
        <v>100000</v>
      </c>
      <c r="BD37" s="25">
        <f t="shared" si="166"/>
        <v>0</v>
      </c>
      <c r="BE37" s="26">
        <f t="shared" si="167"/>
        <v>0</v>
      </c>
      <c r="BF37" s="25"/>
      <c r="BG37" s="24"/>
      <c r="BH37" s="25"/>
      <c r="BI37" s="25">
        <f t="shared" si="168"/>
        <v>0</v>
      </c>
      <c r="BJ37" s="25">
        <f>+'exp line dept(2016)'!I36</f>
        <v>8000</v>
      </c>
      <c r="BK37" s="25">
        <f>+'exp line dept(2017)'!J37</f>
        <v>0</v>
      </c>
      <c r="BL37" s="25">
        <f t="shared" si="169"/>
        <v>0</v>
      </c>
      <c r="BM37" s="26">
        <f t="shared" si="170"/>
        <v>-8000</v>
      </c>
      <c r="BN37" s="25"/>
      <c r="BO37" s="24"/>
      <c r="BP37" s="25"/>
      <c r="BQ37" s="25">
        <f t="shared" si="171"/>
        <v>0</v>
      </c>
      <c r="BR37" s="25">
        <f>+'exp line dept(2016)'!J36</f>
        <v>1000</v>
      </c>
      <c r="BS37" s="25">
        <f>+'exp line dept(2017)'!K37</f>
        <v>0</v>
      </c>
      <c r="BT37" s="25">
        <f t="shared" si="172"/>
        <v>0</v>
      </c>
      <c r="BU37" s="26">
        <f t="shared" si="173"/>
        <v>-1000</v>
      </c>
      <c r="BV37" s="25"/>
      <c r="BW37" s="24"/>
      <c r="BX37" s="25"/>
      <c r="BY37" s="25">
        <f t="shared" si="174"/>
        <v>0</v>
      </c>
      <c r="BZ37" s="25">
        <f>+'exp line dept(2016)'!K36</f>
        <v>0</v>
      </c>
      <c r="CA37" s="25">
        <f>+'exp line dept(2017)'!L37</f>
        <v>0</v>
      </c>
      <c r="CB37" s="25">
        <f t="shared" si="175"/>
        <v>0</v>
      </c>
      <c r="CC37" s="26">
        <f t="shared" si="176"/>
        <v>0</v>
      </c>
      <c r="CD37" s="25"/>
      <c r="CE37" s="24">
        <f t="shared" si="177"/>
        <v>100000</v>
      </c>
      <c r="CF37" s="25">
        <f t="shared" si="178"/>
        <v>124971.12</v>
      </c>
      <c r="CG37" s="25">
        <f t="shared" si="179"/>
        <v>24971.119999999995</v>
      </c>
      <c r="CH37" s="25">
        <f t="shared" si="180"/>
        <v>109000</v>
      </c>
      <c r="CI37" s="25">
        <f t="shared" si="181"/>
        <v>100000</v>
      </c>
      <c r="CJ37" s="25">
        <f t="shared" si="182"/>
        <v>0</v>
      </c>
      <c r="CK37" s="26">
        <f t="shared" si="183"/>
        <v>-9000</v>
      </c>
    </row>
    <row r="38" spans="2:89" x14ac:dyDescent="0.2">
      <c r="B38" s="8" t="s">
        <v>14</v>
      </c>
      <c r="C38" s="24"/>
      <c r="D38" s="25"/>
      <c r="E38" s="25">
        <f t="shared" si="147"/>
        <v>0</v>
      </c>
      <c r="F38" s="25">
        <f>+'exp line dept(2016)'!C38</f>
        <v>0</v>
      </c>
      <c r="G38" s="25">
        <f>+'exp line dept(2017)'!C38</f>
        <v>0</v>
      </c>
      <c r="H38" s="25">
        <f t="shared" si="148"/>
        <v>0</v>
      </c>
      <c r="I38" s="26">
        <f t="shared" si="149"/>
        <v>0</v>
      </c>
      <c r="J38" s="25"/>
      <c r="K38" s="24">
        <v>0</v>
      </c>
      <c r="L38" s="25">
        <v>0</v>
      </c>
      <c r="M38" s="25">
        <f t="shared" si="150"/>
        <v>0</v>
      </c>
      <c r="N38" s="25">
        <v>0</v>
      </c>
      <c r="O38" s="25">
        <f>+'exp line dept(2017)'!D38</f>
        <v>0</v>
      </c>
      <c r="P38" s="25">
        <f t="shared" si="151"/>
        <v>0</v>
      </c>
      <c r="Q38" s="26">
        <f t="shared" si="152"/>
        <v>0</v>
      </c>
      <c r="R38" s="25"/>
      <c r="S38" s="24">
        <f>+'[5]2015-2017'!$V$30</f>
        <v>170000</v>
      </c>
      <c r="T38" s="25">
        <f>+'[5]2015-2017'!$W$30</f>
        <v>116468.71</v>
      </c>
      <c r="U38" s="25">
        <f t="shared" si="153"/>
        <v>-53531.289999999994</v>
      </c>
      <c r="V38" s="25">
        <f>+'exp line dept(2016)'!D37</f>
        <v>170000</v>
      </c>
      <c r="W38" s="25">
        <f>+'exp_line office'!G38</f>
        <v>145170.70000000001</v>
      </c>
      <c r="X38" s="25">
        <f t="shared" si="154"/>
        <v>-24829.299999999988</v>
      </c>
      <c r="Y38" s="26">
        <f t="shared" si="155"/>
        <v>-24829.299999999988</v>
      </c>
      <c r="Z38" s="25"/>
      <c r="AA38" s="24">
        <f>+'[6]2015-2017'!$V$31</f>
        <v>100000</v>
      </c>
      <c r="AB38" s="25">
        <f>+'[6]2015-2017'!$W$31</f>
        <v>78004.7</v>
      </c>
      <c r="AC38" s="25">
        <f t="shared" si="156"/>
        <v>-21995.300000000003</v>
      </c>
      <c r="AD38" s="25">
        <f>+'[6]2015-2017'!$Y$31</f>
        <v>96580</v>
      </c>
      <c r="AE38" s="25">
        <f>+'exp line dept(2017)'!F38</f>
        <v>98660</v>
      </c>
      <c r="AF38" s="25">
        <f t="shared" si="157"/>
        <v>20655.300000000003</v>
      </c>
      <c r="AG38" s="26">
        <f t="shared" si="158"/>
        <v>2080</v>
      </c>
      <c r="AH38" s="25"/>
      <c r="AI38" s="24">
        <f>+'[7]2015-2017'!$V$32</f>
        <v>50000</v>
      </c>
      <c r="AJ38" s="25">
        <f>+'[7]2015-2017'!$W$32</f>
        <v>50156.91</v>
      </c>
      <c r="AK38" s="25">
        <f t="shared" si="159"/>
        <v>156.91000000000349</v>
      </c>
      <c r="AL38" s="25">
        <f>+'exp line dept(2016)'!F37</f>
        <v>48000</v>
      </c>
      <c r="AM38" s="25">
        <f>+'exp line dept(2017)'!G38</f>
        <v>50000</v>
      </c>
      <c r="AN38" s="25">
        <f t="shared" si="160"/>
        <v>0</v>
      </c>
      <c r="AO38" s="26">
        <f t="shared" si="161"/>
        <v>2000</v>
      </c>
      <c r="AP38" s="25"/>
      <c r="AQ38" s="24">
        <f>+'[3]2015-2017'!$V$32</f>
        <v>85000</v>
      </c>
      <c r="AR38" s="25">
        <f>+'[3]2015-2017'!$W$32</f>
        <v>75406.22</v>
      </c>
      <c r="AS38" s="25">
        <f t="shared" si="162"/>
        <v>-9593.7799999999988</v>
      </c>
      <c r="AT38" s="25">
        <f>+'exp line dept(2016)'!G37</f>
        <v>78000</v>
      </c>
      <c r="AU38" s="25">
        <f>+'exp line dept(2017)'!H38</f>
        <v>75437</v>
      </c>
      <c r="AV38" s="25">
        <f t="shared" si="163"/>
        <v>-9563</v>
      </c>
      <c r="AW38" s="26">
        <f t="shared" si="164"/>
        <v>-2563</v>
      </c>
      <c r="AX38" s="25"/>
      <c r="AY38" s="24"/>
      <c r="AZ38" s="25"/>
      <c r="BA38" s="25">
        <f t="shared" si="165"/>
        <v>0</v>
      </c>
      <c r="BB38" s="25">
        <f>+'exp line dept(2016)'!H38</f>
        <v>0</v>
      </c>
      <c r="BC38" s="25">
        <f>+'exp line dept(2017)'!I38</f>
        <v>0</v>
      </c>
      <c r="BD38" s="25">
        <f t="shared" si="166"/>
        <v>0</v>
      </c>
      <c r="BE38" s="26">
        <f t="shared" si="167"/>
        <v>0</v>
      </c>
      <c r="BF38" s="25"/>
      <c r="BG38" s="24"/>
      <c r="BH38" s="25"/>
      <c r="BI38" s="25">
        <f t="shared" si="168"/>
        <v>0</v>
      </c>
      <c r="BJ38" s="25">
        <f>+'exp line dept(2016)'!I37</f>
        <v>0</v>
      </c>
      <c r="BK38" s="25">
        <f>+'exp line dept(2017)'!J38</f>
        <v>0</v>
      </c>
      <c r="BL38" s="25">
        <f t="shared" si="169"/>
        <v>0</v>
      </c>
      <c r="BM38" s="26">
        <f t="shared" si="170"/>
        <v>0</v>
      </c>
      <c r="BN38" s="25"/>
      <c r="BO38" s="24">
        <f>+'[10]2015-2017'!$AB$29</f>
        <v>774106</v>
      </c>
      <c r="BP38" s="25">
        <f>+'[10]2015-2017'!$AC$29</f>
        <v>441240.94</v>
      </c>
      <c r="BQ38" s="25">
        <f t="shared" si="171"/>
        <v>-332865.06</v>
      </c>
      <c r="BR38" s="25">
        <f>+'exp line dept(2016)'!J37</f>
        <v>580000</v>
      </c>
      <c r="BS38" s="25">
        <f>+'exp line dept(2017)'!K38</f>
        <v>480000</v>
      </c>
      <c r="BT38" s="25">
        <f t="shared" si="172"/>
        <v>-294106</v>
      </c>
      <c r="BU38" s="26">
        <f t="shared" si="173"/>
        <v>-100000</v>
      </c>
      <c r="BV38" s="25"/>
      <c r="BW38" s="24"/>
      <c r="BX38" s="25"/>
      <c r="BY38" s="25">
        <f t="shared" si="174"/>
        <v>0</v>
      </c>
      <c r="BZ38" s="25">
        <f>+'exp line dept(2016)'!K37</f>
        <v>0</v>
      </c>
      <c r="CA38" s="25">
        <f>+'exp line dept(2017)'!L38</f>
        <v>0</v>
      </c>
      <c r="CB38" s="25">
        <f t="shared" si="175"/>
        <v>0</v>
      </c>
      <c r="CC38" s="26">
        <f t="shared" si="176"/>
        <v>0</v>
      </c>
      <c r="CD38" s="25"/>
      <c r="CE38" s="24">
        <f t="shared" si="177"/>
        <v>1179106</v>
      </c>
      <c r="CF38" s="25">
        <f t="shared" si="178"/>
        <v>761277.48</v>
      </c>
      <c r="CG38" s="25">
        <f t="shared" si="179"/>
        <v>-417828.52</v>
      </c>
      <c r="CH38" s="25">
        <f t="shared" si="180"/>
        <v>972580</v>
      </c>
      <c r="CI38" s="25">
        <f t="shared" si="181"/>
        <v>849267.7</v>
      </c>
      <c r="CJ38" s="25">
        <f t="shared" si="182"/>
        <v>-329838.30000000005</v>
      </c>
      <c r="CK38" s="26">
        <f t="shared" si="183"/>
        <v>-123312.30000000005</v>
      </c>
    </row>
    <row r="39" spans="2:89" x14ac:dyDescent="0.2">
      <c r="B39" s="8" t="s">
        <v>15</v>
      </c>
      <c r="C39" s="24"/>
      <c r="D39" s="25"/>
      <c r="E39" s="25">
        <f t="shared" si="147"/>
        <v>0</v>
      </c>
      <c r="F39" s="25">
        <f>+'exp line dept(2016)'!C39</f>
        <v>0</v>
      </c>
      <c r="G39" s="25">
        <f>+'exp line dept(2017)'!C39</f>
        <v>0</v>
      </c>
      <c r="H39" s="25">
        <f t="shared" si="148"/>
        <v>0</v>
      </c>
      <c r="I39" s="26">
        <f t="shared" si="149"/>
        <v>0</v>
      </c>
      <c r="J39" s="25"/>
      <c r="K39" s="24">
        <v>0</v>
      </c>
      <c r="L39" s="25">
        <v>0</v>
      </c>
      <c r="M39" s="25">
        <f t="shared" si="150"/>
        <v>0</v>
      </c>
      <c r="N39" s="25">
        <v>0</v>
      </c>
      <c r="O39" s="25">
        <f>+'exp line dept(2017)'!D39</f>
        <v>0</v>
      </c>
      <c r="P39" s="25">
        <f t="shared" si="151"/>
        <v>0</v>
      </c>
      <c r="Q39" s="26">
        <f t="shared" si="152"/>
        <v>0</v>
      </c>
      <c r="R39" s="25"/>
      <c r="S39" s="24">
        <f>+'[5]2015-2017'!$V$31</f>
        <v>13000</v>
      </c>
      <c r="T39" s="25">
        <f>+'[5]2015-2017'!$W$31</f>
        <v>13115.99</v>
      </c>
      <c r="U39" s="25">
        <f t="shared" si="153"/>
        <v>115.98999999999978</v>
      </c>
      <c r="V39" s="25">
        <f>+'exp line dept(2016)'!D38</f>
        <v>13460</v>
      </c>
      <c r="W39" s="25">
        <f>+'exp_line office'!G39</f>
        <v>15000</v>
      </c>
      <c r="X39" s="25">
        <f t="shared" si="154"/>
        <v>2000</v>
      </c>
      <c r="Y39" s="26">
        <f t="shared" si="155"/>
        <v>1540</v>
      </c>
      <c r="Z39" s="25"/>
      <c r="AA39" s="24">
        <f>+'[6]2015-2017'!$V$32</f>
        <v>11000</v>
      </c>
      <c r="AB39" s="25">
        <f>+'[6]2015-2017'!$W$32</f>
        <v>6231</v>
      </c>
      <c r="AC39" s="25">
        <f t="shared" si="156"/>
        <v>-4769</v>
      </c>
      <c r="AD39" s="25">
        <f>+'[6]2015-2017'!$Y$32</f>
        <v>22464</v>
      </c>
      <c r="AE39" s="25">
        <f>+'exp line dept(2017)'!F39</f>
        <v>19822</v>
      </c>
      <c r="AF39" s="25">
        <f t="shared" si="157"/>
        <v>13591</v>
      </c>
      <c r="AG39" s="26">
        <f t="shared" si="158"/>
        <v>-2642</v>
      </c>
      <c r="AH39" s="25"/>
      <c r="AI39" s="24">
        <f>+'[7]2015-2017'!$V$33</f>
        <v>7000</v>
      </c>
      <c r="AJ39" s="25">
        <f>+'[7]2015-2017'!$W$33</f>
        <v>4050.65</v>
      </c>
      <c r="AK39" s="25">
        <f t="shared" si="159"/>
        <v>-2949.35</v>
      </c>
      <c r="AL39" s="25">
        <f>+'exp line dept(2016)'!F38</f>
        <v>5000</v>
      </c>
      <c r="AM39" s="25">
        <f>+'exp line dept(2017)'!G39</f>
        <v>6000</v>
      </c>
      <c r="AN39" s="25">
        <f t="shared" si="160"/>
        <v>-1000</v>
      </c>
      <c r="AO39" s="26">
        <f t="shared" si="161"/>
        <v>1000</v>
      </c>
      <c r="AP39" s="25"/>
      <c r="AQ39" s="24">
        <f>+'[3]2015-2017'!$V$33</f>
        <v>2500</v>
      </c>
      <c r="AR39" s="25">
        <f>+'[3]2015-2017'!$W$33</f>
        <v>1689.55</v>
      </c>
      <c r="AS39" s="25">
        <f t="shared" si="162"/>
        <v>-810.45</v>
      </c>
      <c r="AT39" s="25">
        <f>+'exp line dept(2016)'!G38</f>
        <v>1920</v>
      </c>
      <c r="AU39" s="25">
        <f>+'exp line dept(2017)'!H39</f>
        <v>1900</v>
      </c>
      <c r="AV39" s="25">
        <f t="shared" si="163"/>
        <v>-600</v>
      </c>
      <c r="AW39" s="26">
        <f t="shared" si="164"/>
        <v>-20</v>
      </c>
      <c r="AX39" s="25"/>
      <c r="AY39" s="24"/>
      <c r="AZ39" s="25"/>
      <c r="BA39" s="25">
        <f t="shared" si="165"/>
        <v>0</v>
      </c>
      <c r="BB39" s="25">
        <f>+'exp line dept(2016)'!H39</f>
        <v>0</v>
      </c>
      <c r="BC39" s="25">
        <f>+'exp line dept(2017)'!I39</f>
        <v>0</v>
      </c>
      <c r="BD39" s="25">
        <f t="shared" si="166"/>
        <v>0</v>
      </c>
      <c r="BE39" s="26">
        <f t="shared" si="167"/>
        <v>0</v>
      </c>
      <c r="BF39" s="25"/>
      <c r="BG39" s="24"/>
      <c r="BH39" s="25"/>
      <c r="BI39" s="25">
        <f t="shared" si="168"/>
        <v>0</v>
      </c>
      <c r="BJ39" s="25">
        <f>+'exp line dept(2016)'!I38</f>
        <v>500</v>
      </c>
      <c r="BK39" s="25">
        <f>+'exp line dept(2017)'!J39</f>
        <v>0</v>
      </c>
      <c r="BL39" s="25">
        <f t="shared" si="169"/>
        <v>0</v>
      </c>
      <c r="BM39" s="26">
        <f t="shared" si="170"/>
        <v>-500</v>
      </c>
      <c r="BN39" s="25"/>
      <c r="BO39" s="24">
        <f>+'[10]2015-2017'!$AB$30</f>
        <v>42000</v>
      </c>
      <c r="BP39" s="25">
        <f>+'[10]2015-2017'!$AC$30</f>
        <v>61518.720000000001</v>
      </c>
      <c r="BQ39" s="25">
        <f t="shared" si="171"/>
        <v>19518.72</v>
      </c>
      <c r="BR39" s="25">
        <f>+'exp line dept(2016)'!J38</f>
        <v>60000</v>
      </c>
      <c r="BS39" s="25">
        <f>+'exp line dept(2017)'!K39</f>
        <v>60000</v>
      </c>
      <c r="BT39" s="25">
        <f t="shared" si="172"/>
        <v>18000</v>
      </c>
      <c r="BU39" s="26">
        <f t="shared" si="173"/>
        <v>0</v>
      </c>
      <c r="BV39" s="25"/>
      <c r="BW39" s="24"/>
      <c r="BX39" s="25"/>
      <c r="BY39" s="25">
        <f t="shared" si="174"/>
        <v>0</v>
      </c>
      <c r="BZ39" s="25">
        <f>+'exp line dept(2016)'!K38</f>
        <v>3000</v>
      </c>
      <c r="CA39" s="25">
        <f>+'exp line dept(2017)'!L39</f>
        <v>3000</v>
      </c>
      <c r="CB39" s="25">
        <f t="shared" si="175"/>
        <v>3000</v>
      </c>
      <c r="CC39" s="26">
        <f t="shared" si="176"/>
        <v>0</v>
      </c>
      <c r="CD39" s="25"/>
      <c r="CE39" s="24">
        <f t="shared" si="177"/>
        <v>75500</v>
      </c>
      <c r="CF39" s="25">
        <f t="shared" si="178"/>
        <v>86605.91</v>
      </c>
      <c r="CG39" s="25">
        <f t="shared" si="179"/>
        <v>11105.910000000003</v>
      </c>
      <c r="CH39" s="25">
        <f t="shared" si="180"/>
        <v>106344</v>
      </c>
      <c r="CI39" s="25">
        <f t="shared" si="181"/>
        <v>105722</v>
      </c>
      <c r="CJ39" s="25">
        <f t="shared" si="182"/>
        <v>30222</v>
      </c>
      <c r="CK39" s="26">
        <f t="shared" si="183"/>
        <v>-622</v>
      </c>
    </row>
    <row r="40" spans="2:89" x14ac:dyDescent="0.2">
      <c r="B40" s="8" t="s">
        <v>23</v>
      </c>
      <c r="C40" s="24"/>
      <c r="D40" s="25"/>
      <c r="E40" s="25">
        <f t="shared" si="147"/>
        <v>0</v>
      </c>
      <c r="F40" s="25">
        <f>+'exp line dept(2016)'!C40</f>
        <v>0</v>
      </c>
      <c r="G40" s="25">
        <f>+'exp line dept(2017)'!C40</f>
        <v>0</v>
      </c>
      <c r="H40" s="25">
        <f t="shared" si="148"/>
        <v>0</v>
      </c>
      <c r="I40" s="26">
        <f t="shared" si="149"/>
        <v>0</v>
      </c>
      <c r="J40" s="25"/>
      <c r="K40" s="24">
        <v>0</v>
      </c>
      <c r="L40" s="25">
        <v>0</v>
      </c>
      <c r="M40" s="25">
        <f t="shared" si="150"/>
        <v>0</v>
      </c>
      <c r="N40" s="25">
        <v>0</v>
      </c>
      <c r="O40" s="25">
        <f>+'exp line dept(2017)'!D40</f>
        <v>0</v>
      </c>
      <c r="P40" s="25">
        <f t="shared" si="151"/>
        <v>0</v>
      </c>
      <c r="Q40" s="26">
        <f t="shared" si="152"/>
        <v>0</v>
      </c>
      <c r="R40" s="25"/>
      <c r="S40" s="24">
        <f>+'[5]2015-2017'!$V$32</f>
        <v>300</v>
      </c>
      <c r="T40" s="25">
        <f>+'[5]2015-2017'!$W$32</f>
        <v>184.59</v>
      </c>
      <c r="U40" s="25">
        <f t="shared" si="153"/>
        <v>-115.41</v>
      </c>
      <c r="V40" s="25">
        <f>+'exp line dept(2016)'!D39</f>
        <v>0</v>
      </c>
      <c r="W40" s="25">
        <f>+'exp_line office'!G40</f>
        <v>1000</v>
      </c>
      <c r="X40" s="25">
        <f t="shared" si="154"/>
        <v>700</v>
      </c>
      <c r="Y40" s="26">
        <f t="shared" si="155"/>
        <v>1000</v>
      </c>
      <c r="Z40" s="25"/>
      <c r="AA40" s="24">
        <f>+'[6]2015-2017'!$V$33</f>
        <v>1000</v>
      </c>
      <c r="AB40" s="25">
        <f>+'[6]2015-2017'!$W$33</f>
        <v>801.83</v>
      </c>
      <c r="AC40" s="25">
        <f t="shared" si="156"/>
        <v>-198.16999999999996</v>
      </c>
      <c r="AD40" s="25">
        <f>+'[6]2015-2017'!$Y$33</f>
        <v>2000</v>
      </c>
      <c r="AE40" s="25">
        <f>+'exp line dept(2017)'!F40</f>
        <v>2500</v>
      </c>
      <c r="AF40" s="25">
        <f t="shared" si="157"/>
        <v>1698.17</v>
      </c>
      <c r="AG40" s="26">
        <f t="shared" si="158"/>
        <v>500</v>
      </c>
      <c r="AH40" s="25"/>
      <c r="AI40" s="24">
        <f>+'[7]2015-2017'!$V$34</f>
        <v>200</v>
      </c>
      <c r="AJ40" s="25">
        <f>+'[7]2015-2017'!$W$34</f>
        <v>1043.1300000000001</v>
      </c>
      <c r="AK40" s="25">
        <f t="shared" si="159"/>
        <v>843.13000000000011</v>
      </c>
      <c r="AL40" s="25">
        <f>+'exp line dept(2016)'!F39</f>
        <v>0</v>
      </c>
      <c r="AM40" s="25">
        <f>+'exp line dept(2017)'!G40</f>
        <v>2500</v>
      </c>
      <c r="AN40" s="25">
        <f t="shared" si="160"/>
        <v>2300</v>
      </c>
      <c r="AO40" s="26">
        <f t="shared" si="161"/>
        <v>2500</v>
      </c>
      <c r="AP40" s="25"/>
      <c r="AQ40" s="24"/>
      <c r="AR40" s="25"/>
      <c r="AS40" s="25">
        <f t="shared" si="162"/>
        <v>0</v>
      </c>
      <c r="AT40" s="25">
        <v>0</v>
      </c>
      <c r="AU40" s="25">
        <f>+'exp line dept(2017)'!H40</f>
        <v>2500</v>
      </c>
      <c r="AV40" s="25">
        <f t="shared" si="163"/>
        <v>2500</v>
      </c>
      <c r="AW40" s="26">
        <f t="shared" si="164"/>
        <v>2500</v>
      </c>
      <c r="AX40" s="25"/>
      <c r="AY40" s="24"/>
      <c r="AZ40" s="25"/>
      <c r="BA40" s="25">
        <f t="shared" si="165"/>
        <v>0</v>
      </c>
      <c r="BB40" s="25">
        <f>+'exp line dept(2016)'!H40</f>
        <v>0</v>
      </c>
      <c r="BC40" s="25">
        <f>+'exp line dept(2017)'!I40</f>
        <v>0</v>
      </c>
      <c r="BD40" s="25">
        <f t="shared" si="166"/>
        <v>0</v>
      </c>
      <c r="BE40" s="26">
        <f t="shared" si="167"/>
        <v>0</v>
      </c>
      <c r="BF40" s="25"/>
      <c r="BG40" s="24"/>
      <c r="BH40" s="25"/>
      <c r="BI40" s="25">
        <f t="shared" si="168"/>
        <v>0</v>
      </c>
      <c r="BJ40" s="25">
        <f>+'exp line dept(2016)'!I39</f>
        <v>0</v>
      </c>
      <c r="BK40" s="25">
        <f>+'exp line dept(2017)'!J40</f>
        <v>0</v>
      </c>
      <c r="BL40" s="25">
        <f t="shared" si="169"/>
        <v>0</v>
      </c>
      <c r="BM40" s="26">
        <f t="shared" si="170"/>
        <v>0</v>
      </c>
      <c r="BN40" s="25"/>
      <c r="BO40" s="24"/>
      <c r="BP40" s="25"/>
      <c r="BQ40" s="25">
        <f t="shared" si="171"/>
        <v>0</v>
      </c>
      <c r="BR40" s="25">
        <f>+'exp line dept(2016)'!J39</f>
        <v>0</v>
      </c>
      <c r="BS40" s="25">
        <f>+'exp line dept(2017)'!K40</f>
        <v>0</v>
      </c>
      <c r="BT40" s="25">
        <f t="shared" si="172"/>
        <v>0</v>
      </c>
      <c r="BU40" s="26">
        <f t="shared" si="173"/>
        <v>0</v>
      </c>
      <c r="BV40" s="25"/>
      <c r="BW40" s="24">
        <f>+'[11]2015-2017'!$AZ$33</f>
        <v>8000</v>
      </c>
      <c r="BX40" s="25">
        <f>+'[11]2015-2017'!$BA$33</f>
        <v>25195.71</v>
      </c>
      <c r="BY40" s="25">
        <f t="shared" si="174"/>
        <v>17195.71</v>
      </c>
      <c r="BZ40" s="25">
        <f>+'exp line dept(2016)'!K39</f>
        <v>9000</v>
      </c>
      <c r="CA40" s="25">
        <f>+'exp line dept(2017)'!L40</f>
        <v>15000</v>
      </c>
      <c r="CB40" s="25">
        <f t="shared" si="175"/>
        <v>7000</v>
      </c>
      <c r="CC40" s="26">
        <f t="shared" si="176"/>
        <v>6000</v>
      </c>
      <c r="CD40" s="25"/>
      <c r="CE40" s="24">
        <f t="shared" si="177"/>
        <v>9500</v>
      </c>
      <c r="CF40" s="25">
        <f t="shared" si="178"/>
        <v>27225.26</v>
      </c>
      <c r="CG40" s="25">
        <f t="shared" si="179"/>
        <v>17725.259999999998</v>
      </c>
      <c r="CH40" s="25">
        <f t="shared" si="180"/>
        <v>11000</v>
      </c>
      <c r="CI40" s="25">
        <f t="shared" si="181"/>
        <v>23500</v>
      </c>
      <c r="CJ40" s="25">
        <f t="shared" si="182"/>
        <v>14000</v>
      </c>
      <c r="CK40" s="26">
        <f t="shared" si="183"/>
        <v>12500</v>
      </c>
    </row>
    <row r="41" spans="2:89" x14ac:dyDescent="0.2">
      <c r="B41" s="8" t="s">
        <v>24</v>
      </c>
      <c r="C41" s="24"/>
      <c r="D41" s="25"/>
      <c r="E41" s="25">
        <f t="shared" si="147"/>
        <v>0</v>
      </c>
      <c r="F41" s="25"/>
      <c r="G41" s="25">
        <f>+'exp line dept(2017)'!C41</f>
        <v>0</v>
      </c>
      <c r="H41" s="25">
        <f t="shared" si="148"/>
        <v>0</v>
      </c>
      <c r="I41" s="26">
        <f t="shared" si="149"/>
        <v>0</v>
      </c>
      <c r="J41" s="25"/>
      <c r="K41" s="24">
        <v>0</v>
      </c>
      <c r="L41" s="25">
        <v>0</v>
      </c>
      <c r="M41" s="25">
        <f t="shared" si="150"/>
        <v>0</v>
      </c>
      <c r="N41" s="25">
        <v>0</v>
      </c>
      <c r="O41" s="25">
        <f>+'exp line dept(2017)'!D41</f>
        <v>0</v>
      </c>
      <c r="P41" s="25">
        <f t="shared" si="151"/>
        <v>0</v>
      </c>
      <c r="Q41" s="26">
        <f t="shared" si="152"/>
        <v>0</v>
      </c>
      <c r="R41" s="25"/>
      <c r="S41" s="24">
        <f>+'[5]2015-2017'!$V$33</f>
        <v>1000</v>
      </c>
      <c r="T41" s="25">
        <f>+'[5]2015-2017'!$W$33</f>
        <v>366.75</v>
      </c>
      <c r="U41" s="25">
        <f t="shared" si="153"/>
        <v>-633.25</v>
      </c>
      <c r="V41" s="25">
        <f>+'exp line dept(2016)'!D40</f>
        <v>0</v>
      </c>
      <c r="W41" s="25">
        <f>+'exp_line office'!G41</f>
        <v>3000</v>
      </c>
      <c r="X41" s="25">
        <f t="shared" si="154"/>
        <v>2000</v>
      </c>
      <c r="Y41" s="26">
        <f t="shared" si="155"/>
        <v>3000</v>
      </c>
      <c r="Z41" s="25"/>
      <c r="AA41" s="24">
        <f>+'[6]2015-2017'!$V$34</f>
        <v>2882</v>
      </c>
      <c r="AB41" s="25">
        <f>+'[6]2015-2017'!$W$34</f>
        <v>2542.11</v>
      </c>
      <c r="AC41" s="25">
        <f t="shared" si="156"/>
        <v>-339.88999999999987</v>
      </c>
      <c r="AD41" s="25"/>
      <c r="AE41" s="25">
        <f>+'exp line dept(2017)'!F41</f>
        <v>0</v>
      </c>
      <c r="AF41" s="25">
        <f t="shared" si="157"/>
        <v>-2542.11</v>
      </c>
      <c r="AG41" s="26">
        <f t="shared" si="158"/>
        <v>0</v>
      </c>
      <c r="AH41" s="25"/>
      <c r="AI41" s="24">
        <f>+'[7]2015-2017'!$V$35</f>
        <v>800</v>
      </c>
      <c r="AJ41" s="25">
        <f>+'[7]2015-2017'!$W$35</f>
        <v>785.06</v>
      </c>
      <c r="AK41" s="25">
        <f t="shared" si="159"/>
        <v>-14.940000000000055</v>
      </c>
      <c r="AL41" s="25">
        <f>+'exp line dept(2016)'!F40</f>
        <v>0</v>
      </c>
      <c r="AM41" s="25">
        <f>+'exp line dept(2017)'!G41</f>
        <v>0</v>
      </c>
      <c r="AN41" s="25">
        <f t="shared" si="160"/>
        <v>-800</v>
      </c>
      <c r="AO41" s="26">
        <f t="shared" si="161"/>
        <v>0</v>
      </c>
      <c r="AP41" s="25"/>
      <c r="AQ41" s="24"/>
      <c r="AR41" s="25"/>
      <c r="AS41" s="25">
        <f t="shared" si="162"/>
        <v>0</v>
      </c>
      <c r="AT41" s="25">
        <v>0</v>
      </c>
      <c r="AU41" s="25">
        <f>+'exp line dept(2017)'!H41</f>
        <v>0</v>
      </c>
      <c r="AV41" s="25">
        <f t="shared" si="163"/>
        <v>0</v>
      </c>
      <c r="AW41" s="26">
        <f t="shared" si="164"/>
        <v>0</v>
      </c>
      <c r="AX41" s="25"/>
      <c r="AY41" s="24"/>
      <c r="AZ41" s="25"/>
      <c r="BA41" s="25">
        <f t="shared" si="165"/>
        <v>0</v>
      </c>
      <c r="BB41" s="25">
        <f>+'exp line dept(2016)'!H41</f>
        <v>0</v>
      </c>
      <c r="BC41" s="25">
        <f>+'exp line dept(2017)'!I41</f>
        <v>0</v>
      </c>
      <c r="BD41" s="25">
        <f t="shared" si="166"/>
        <v>0</v>
      </c>
      <c r="BE41" s="26">
        <f t="shared" si="167"/>
        <v>0</v>
      </c>
      <c r="BF41" s="25"/>
      <c r="BG41" s="24">
        <f>+'[9]2015-2017'!$BF$40</f>
        <v>3500</v>
      </c>
      <c r="BH41" s="25">
        <f>+'[9]2015-2017'!$BG$40</f>
        <v>3802.2200000000003</v>
      </c>
      <c r="BI41" s="25">
        <f t="shared" si="168"/>
        <v>302.22000000000025</v>
      </c>
      <c r="BJ41" s="25">
        <f>+'exp line dept(2016)'!I40</f>
        <v>2000</v>
      </c>
      <c r="BK41" s="25">
        <f>+'exp line dept(2017)'!J41</f>
        <v>2000</v>
      </c>
      <c r="BL41" s="25">
        <f t="shared" si="169"/>
        <v>-1500</v>
      </c>
      <c r="BM41" s="26">
        <f t="shared" si="170"/>
        <v>0</v>
      </c>
      <c r="BN41" s="25"/>
      <c r="BO41" s="24"/>
      <c r="BP41" s="25"/>
      <c r="BQ41" s="25">
        <f t="shared" si="171"/>
        <v>0</v>
      </c>
      <c r="BR41" s="25">
        <f>+'exp line dept(2016)'!J40</f>
        <v>0</v>
      </c>
      <c r="BS41" s="25">
        <f>+'exp line dept(2017)'!K41</f>
        <v>0</v>
      </c>
      <c r="BT41" s="25">
        <f t="shared" si="172"/>
        <v>0</v>
      </c>
      <c r="BU41" s="26">
        <f t="shared" si="173"/>
        <v>0</v>
      </c>
      <c r="BV41" s="25"/>
      <c r="BW41" s="24"/>
      <c r="BX41" s="25"/>
      <c r="BY41" s="25">
        <f t="shared" si="174"/>
        <v>0</v>
      </c>
      <c r="BZ41" s="25">
        <f>+'exp line dept(2016)'!K40</f>
        <v>0</v>
      </c>
      <c r="CA41" s="25">
        <f>+'exp line dept(2017)'!L41</f>
        <v>0</v>
      </c>
      <c r="CB41" s="25">
        <f t="shared" si="175"/>
        <v>0</v>
      </c>
      <c r="CC41" s="26">
        <f t="shared" si="176"/>
        <v>0</v>
      </c>
      <c r="CD41" s="25"/>
      <c r="CE41" s="24">
        <f t="shared" si="177"/>
        <v>8182</v>
      </c>
      <c r="CF41" s="25">
        <f t="shared" si="178"/>
        <v>7496.14</v>
      </c>
      <c r="CG41" s="25">
        <f t="shared" si="179"/>
        <v>-685.85999999999967</v>
      </c>
      <c r="CH41" s="25">
        <f t="shared" si="180"/>
        <v>2000</v>
      </c>
      <c r="CI41" s="25">
        <f t="shared" si="181"/>
        <v>5000</v>
      </c>
      <c r="CJ41" s="25">
        <f t="shared" si="182"/>
        <v>-3182</v>
      </c>
      <c r="CK41" s="26">
        <f t="shared" si="183"/>
        <v>3000</v>
      </c>
    </row>
    <row r="42" spans="2:89" x14ac:dyDescent="0.2">
      <c r="B42" s="8" t="s">
        <v>52</v>
      </c>
      <c r="C42" s="24"/>
      <c r="D42" s="25"/>
      <c r="E42" s="25">
        <f t="shared" si="147"/>
        <v>0</v>
      </c>
      <c r="F42" s="25">
        <f>+'exp line dept(2016)'!C41</f>
        <v>65493</v>
      </c>
      <c r="G42" s="25">
        <f>+'exp line dept(2017)'!C42</f>
        <v>72162.59</v>
      </c>
      <c r="H42" s="25">
        <f t="shared" si="148"/>
        <v>72162.59</v>
      </c>
      <c r="I42" s="26">
        <f t="shared" si="149"/>
        <v>6669.5899999999965</v>
      </c>
      <c r="J42" s="25"/>
      <c r="K42" s="24">
        <v>0</v>
      </c>
      <c r="L42" s="25">
        <v>0</v>
      </c>
      <c r="M42" s="25">
        <f t="shared" si="150"/>
        <v>0</v>
      </c>
      <c r="N42" s="25">
        <v>0</v>
      </c>
      <c r="O42" s="25">
        <f>+'exp line dept(2017)'!D42</f>
        <v>0</v>
      </c>
      <c r="P42" s="25">
        <f t="shared" si="151"/>
        <v>0</v>
      </c>
      <c r="Q42" s="26">
        <f t="shared" si="152"/>
        <v>0</v>
      </c>
      <c r="R42" s="25"/>
      <c r="S42" s="24"/>
      <c r="T42" s="25"/>
      <c r="U42" s="25">
        <f t="shared" si="153"/>
        <v>0</v>
      </c>
      <c r="V42" s="25">
        <f>+'exp line dept(2016)'!D41</f>
        <v>0</v>
      </c>
      <c r="W42" s="25">
        <f>+'exp_line office'!G42</f>
        <v>0</v>
      </c>
      <c r="X42" s="25">
        <f t="shared" si="154"/>
        <v>0</v>
      </c>
      <c r="Y42" s="26">
        <f t="shared" si="155"/>
        <v>0</v>
      </c>
      <c r="Z42" s="25"/>
      <c r="AA42" s="24"/>
      <c r="AB42" s="25"/>
      <c r="AC42" s="25">
        <f t="shared" si="156"/>
        <v>0</v>
      </c>
      <c r="AD42" s="25"/>
      <c r="AE42" s="25">
        <f>+'exp line dept(2017)'!F42</f>
        <v>0</v>
      </c>
      <c r="AF42" s="25">
        <f t="shared" si="157"/>
        <v>0</v>
      </c>
      <c r="AG42" s="26">
        <f t="shared" si="158"/>
        <v>0</v>
      </c>
      <c r="AH42" s="25"/>
      <c r="AI42" s="24"/>
      <c r="AJ42" s="25"/>
      <c r="AK42" s="25">
        <f t="shared" si="159"/>
        <v>0</v>
      </c>
      <c r="AL42" s="25">
        <f>+'exp line dept(2016)'!F41</f>
        <v>0</v>
      </c>
      <c r="AM42" s="25">
        <f>+'exp line dept(2017)'!G42</f>
        <v>0</v>
      </c>
      <c r="AN42" s="25">
        <f t="shared" si="160"/>
        <v>0</v>
      </c>
      <c r="AO42" s="26">
        <f t="shared" si="161"/>
        <v>0</v>
      </c>
      <c r="AP42" s="25"/>
      <c r="AQ42" s="24"/>
      <c r="AR42" s="25"/>
      <c r="AS42" s="25">
        <f t="shared" si="162"/>
        <v>0</v>
      </c>
      <c r="AT42" s="25">
        <v>0</v>
      </c>
      <c r="AU42" s="25">
        <f>+'exp line dept(2017)'!H42</f>
        <v>0</v>
      </c>
      <c r="AV42" s="25">
        <f t="shared" si="163"/>
        <v>0</v>
      </c>
      <c r="AW42" s="26">
        <f t="shared" si="164"/>
        <v>0</v>
      </c>
      <c r="AX42" s="25"/>
      <c r="AY42" s="24"/>
      <c r="AZ42" s="25"/>
      <c r="BA42" s="25">
        <f t="shared" si="165"/>
        <v>0</v>
      </c>
      <c r="BB42" s="25">
        <f>+'exp line dept(2016)'!H42</f>
        <v>0</v>
      </c>
      <c r="BC42" s="25">
        <f>+'exp line dept(2017)'!I42</f>
        <v>0</v>
      </c>
      <c r="BD42" s="25">
        <f t="shared" si="166"/>
        <v>0</v>
      </c>
      <c r="BE42" s="26">
        <f t="shared" si="167"/>
        <v>0</v>
      </c>
      <c r="BF42" s="25"/>
      <c r="BG42" s="24"/>
      <c r="BH42" s="25"/>
      <c r="BI42" s="25">
        <f t="shared" si="168"/>
        <v>0</v>
      </c>
      <c r="BJ42" s="25">
        <f>+'exp line dept(2016)'!I41</f>
        <v>0</v>
      </c>
      <c r="BK42" s="25">
        <f>+'exp line dept(2017)'!J42</f>
        <v>0</v>
      </c>
      <c r="BL42" s="25">
        <f t="shared" si="169"/>
        <v>0</v>
      </c>
      <c r="BM42" s="26">
        <f t="shared" si="170"/>
        <v>0</v>
      </c>
      <c r="BN42" s="25"/>
      <c r="BO42" s="24"/>
      <c r="BP42" s="25"/>
      <c r="BQ42" s="25">
        <f t="shared" si="171"/>
        <v>0</v>
      </c>
      <c r="BR42" s="25">
        <f>+'exp line dept(2016)'!J41</f>
        <v>0</v>
      </c>
      <c r="BS42" s="25">
        <f>+'exp line dept(2017)'!K42</f>
        <v>0</v>
      </c>
      <c r="BT42" s="25">
        <f t="shared" si="172"/>
        <v>0</v>
      </c>
      <c r="BU42" s="26">
        <f t="shared" si="173"/>
        <v>0</v>
      </c>
      <c r="BV42" s="25"/>
      <c r="BW42" s="24"/>
      <c r="BX42" s="25"/>
      <c r="BY42" s="25">
        <f t="shared" si="174"/>
        <v>0</v>
      </c>
      <c r="BZ42" s="25">
        <f>+'exp line dept(2016)'!K41</f>
        <v>0</v>
      </c>
      <c r="CA42" s="25">
        <f>+'exp line dept(2017)'!L42</f>
        <v>0</v>
      </c>
      <c r="CB42" s="25">
        <f t="shared" si="175"/>
        <v>0</v>
      </c>
      <c r="CC42" s="26">
        <f t="shared" si="176"/>
        <v>0</v>
      </c>
      <c r="CD42" s="25"/>
      <c r="CE42" s="24">
        <f t="shared" si="177"/>
        <v>0</v>
      </c>
      <c r="CF42" s="25">
        <f t="shared" si="178"/>
        <v>0</v>
      </c>
      <c r="CG42" s="25">
        <f t="shared" si="179"/>
        <v>0</v>
      </c>
      <c r="CH42" s="25">
        <f t="shared" si="180"/>
        <v>65493</v>
      </c>
      <c r="CI42" s="25">
        <f t="shared" si="181"/>
        <v>72162.59</v>
      </c>
      <c r="CJ42" s="25">
        <f t="shared" si="182"/>
        <v>72162.59</v>
      </c>
      <c r="CK42" s="26">
        <f t="shared" si="183"/>
        <v>6669.5899999999965</v>
      </c>
    </row>
    <row r="43" spans="2:89" x14ac:dyDescent="0.2">
      <c r="B43" s="8" t="s">
        <v>69</v>
      </c>
      <c r="C43" s="24"/>
      <c r="D43" s="25"/>
      <c r="E43" s="25">
        <f t="shared" si="147"/>
        <v>0</v>
      </c>
      <c r="F43" s="25">
        <v>0</v>
      </c>
      <c r="G43" s="25">
        <f>+'exp line dept(2017)'!C43</f>
        <v>0</v>
      </c>
      <c r="H43" s="25">
        <f t="shared" si="148"/>
        <v>0</v>
      </c>
      <c r="I43" s="26">
        <f t="shared" si="149"/>
        <v>0</v>
      </c>
      <c r="J43" s="25"/>
      <c r="K43" s="24">
        <v>0</v>
      </c>
      <c r="L43" s="25">
        <v>0</v>
      </c>
      <c r="M43" s="25">
        <f t="shared" si="150"/>
        <v>0</v>
      </c>
      <c r="N43" s="25">
        <v>0</v>
      </c>
      <c r="O43" s="25">
        <f>+'exp line dept(2017)'!D43</f>
        <v>0</v>
      </c>
      <c r="P43" s="25">
        <f t="shared" si="151"/>
        <v>0</v>
      </c>
      <c r="Q43" s="26">
        <f t="shared" si="152"/>
        <v>0</v>
      </c>
      <c r="R43" s="25"/>
      <c r="S43" s="24">
        <f>+'[5]2015-2017'!$V$38</f>
        <v>37000</v>
      </c>
      <c r="T43" s="25">
        <f>+'[5]2015-2017'!$W$38</f>
        <v>29801.84</v>
      </c>
      <c r="U43" s="25">
        <f t="shared" si="153"/>
        <v>-7198.16</v>
      </c>
      <c r="V43" s="25">
        <f>+'exp line dept(2016)'!D42</f>
        <v>40000</v>
      </c>
      <c r="W43" s="25">
        <f>+'exp_line office'!G43</f>
        <v>45000</v>
      </c>
      <c r="X43" s="25">
        <f t="shared" si="154"/>
        <v>8000</v>
      </c>
      <c r="Y43" s="26">
        <f t="shared" si="155"/>
        <v>5000</v>
      </c>
      <c r="Z43" s="25"/>
      <c r="AA43" s="24">
        <f>+'[6]2015-2017'!$V$39</f>
        <v>38000</v>
      </c>
      <c r="AB43" s="25">
        <f>+'[6]2015-2017'!$W$39</f>
        <v>24947.57</v>
      </c>
      <c r="AC43" s="25">
        <f t="shared" si="156"/>
        <v>-13052.43</v>
      </c>
      <c r="AD43" s="25">
        <f>+'[6]2015-2017'!$Y$39</f>
        <v>27000</v>
      </c>
      <c r="AE43" s="25">
        <f>+'exp line dept(2017)'!F43</f>
        <v>38000</v>
      </c>
      <c r="AF43" s="25">
        <f t="shared" si="157"/>
        <v>13052.43</v>
      </c>
      <c r="AG43" s="26">
        <f t="shared" si="158"/>
        <v>11000</v>
      </c>
      <c r="AH43" s="25"/>
      <c r="AI43" s="24">
        <f>+'[7]2015-2017'!$V$40</f>
        <v>17428</v>
      </c>
      <c r="AJ43" s="25">
        <f>+'[7]2015-2017'!$W$40</f>
        <v>12720.47</v>
      </c>
      <c r="AK43" s="25">
        <f t="shared" si="159"/>
        <v>-4707.5300000000007</v>
      </c>
      <c r="AL43" s="25">
        <f>+'exp line dept(2016)'!F42</f>
        <v>17000</v>
      </c>
      <c r="AM43" s="25">
        <f>+'exp line dept(2017)'!G43</f>
        <v>18000</v>
      </c>
      <c r="AN43" s="25">
        <f t="shared" si="160"/>
        <v>572</v>
      </c>
      <c r="AO43" s="26">
        <f t="shared" si="161"/>
        <v>1000</v>
      </c>
      <c r="AP43" s="25"/>
      <c r="AQ43" s="24">
        <f>+'[3]2015-2017'!$V$40</f>
        <v>22228</v>
      </c>
      <c r="AR43" s="25">
        <f>+'[3]2015-2017'!$W$40</f>
        <v>6656.5300000000007</v>
      </c>
      <c r="AS43" s="25">
        <f t="shared" si="162"/>
        <v>-15571.47</v>
      </c>
      <c r="AT43" s="25">
        <f>+'exp line dept(2016)'!G42</f>
        <v>9250</v>
      </c>
      <c r="AU43" s="25">
        <f>+'exp line dept(2017)'!H43</f>
        <v>9250</v>
      </c>
      <c r="AV43" s="25">
        <f t="shared" si="163"/>
        <v>-12978</v>
      </c>
      <c r="AW43" s="26">
        <f t="shared" si="164"/>
        <v>0</v>
      </c>
      <c r="AX43" s="25"/>
      <c r="AY43" s="24"/>
      <c r="AZ43" s="25"/>
      <c r="BA43" s="25">
        <f t="shared" si="165"/>
        <v>0</v>
      </c>
      <c r="BB43" s="25">
        <v>0</v>
      </c>
      <c r="BC43" s="25">
        <f>+'exp line dept(2017)'!I43</f>
        <v>0</v>
      </c>
      <c r="BD43" s="25">
        <f t="shared" si="166"/>
        <v>0</v>
      </c>
      <c r="BE43" s="26">
        <f t="shared" si="167"/>
        <v>0</v>
      </c>
      <c r="BF43" s="25"/>
      <c r="BG43" s="24">
        <f>+'[9]2015-2017'!$BF$39</f>
        <v>1000</v>
      </c>
      <c r="BH43" s="25"/>
      <c r="BI43" s="25">
        <f t="shared" si="168"/>
        <v>-1000</v>
      </c>
      <c r="BJ43" s="25">
        <f>+'exp line dept(2016)'!I42</f>
        <v>1000</v>
      </c>
      <c r="BK43" s="25">
        <f>+'exp line dept(2017)'!J43</f>
        <v>1000</v>
      </c>
      <c r="BL43" s="25">
        <f t="shared" si="169"/>
        <v>0</v>
      </c>
      <c r="BM43" s="26">
        <f t="shared" si="170"/>
        <v>0</v>
      </c>
      <c r="BN43" s="25"/>
      <c r="BO43" s="24">
        <f>+'[10]2015-2017'!$AB$37</f>
        <v>60259</v>
      </c>
      <c r="BP43" s="25">
        <f>+'[10]2015-2017'!$AC$37</f>
        <v>196774.2</v>
      </c>
      <c r="BQ43" s="25">
        <f t="shared" si="171"/>
        <v>136515.20000000001</v>
      </c>
      <c r="BR43" s="25">
        <f>+'exp line dept(2016)'!J42</f>
        <v>217500</v>
      </c>
      <c r="BS43" s="25">
        <f>+'exp line dept(2017)'!K43</f>
        <v>400000</v>
      </c>
      <c r="BT43" s="25">
        <f t="shared" si="172"/>
        <v>339741</v>
      </c>
      <c r="BU43" s="26">
        <f t="shared" si="173"/>
        <v>182500</v>
      </c>
      <c r="BV43" s="25"/>
      <c r="BW43" s="24"/>
      <c r="BX43" s="25"/>
      <c r="BY43" s="25">
        <f t="shared" si="174"/>
        <v>0</v>
      </c>
      <c r="BZ43" s="25">
        <f>+'exp line dept(2016)'!K42</f>
        <v>0</v>
      </c>
      <c r="CA43" s="25">
        <f>+'exp line dept(2017)'!L43</f>
        <v>0</v>
      </c>
      <c r="CB43" s="25">
        <f t="shared" si="175"/>
        <v>0</v>
      </c>
      <c r="CC43" s="26">
        <f t="shared" si="176"/>
        <v>0</v>
      </c>
      <c r="CD43" s="25"/>
      <c r="CE43" s="24">
        <f t="shared" si="177"/>
        <v>175915</v>
      </c>
      <c r="CF43" s="25">
        <f t="shared" si="178"/>
        <v>270900.61</v>
      </c>
      <c r="CG43" s="25">
        <f t="shared" si="179"/>
        <v>94985.609999999986</v>
      </c>
      <c r="CH43" s="25">
        <f t="shared" si="180"/>
        <v>311750</v>
      </c>
      <c r="CI43" s="25">
        <f t="shared" si="181"/>
        <v>511250</v>
      </c>
      <c r="CJ43" s="25">
        <f t="shared" si="182"/>
        <v>335335</v>
      </c>
      <c r="CK43" s="26">
        <f t="shared" si="183"/>
        <v>199500</v>
      </c>
    </row>
    <row r="44" spans="2:89" x14ac:dyDescent="0.2">
      <c r="B44" s="8" t="s">
        <v>88</v>
      </c>
      <c r="C44" s="24"/>
      <c r="D44" s="25"/>
      <c r="E44" s="25">
        <f t="shared" si="147"/>
        <v>0</v>
      </c>
      <c r="F44" s="25">
        <f>+'exp line dept(2016)'!C44</f>
        <v>0</v>
      </c>
      <c r="G44" s="25">
        <f>+'exp line dept(2017)'!C44</f>
        <v>0</v>
      </c>
      <c r="H44" s="25">
        <f t="shared" si="148"/>
        <v>0</v>
      </c>
      <c r="I44" s="26">
        <f t="shared" si="149"/>
        <v>0</v>
      </c>
      <c r="J44" s="25"/>
      <c r="K44" s="24">
        <v>0</v>
      </c>
      <c r="L44" s="25">
        <v>0</v>
      </c>
      <c r="M44" s="25">
        <f t="shared" si="150"/>
        <v>0</v>
      </c>
      <c r="N44" s="25">
        <v>0</v>
      </c>
      <c r="O44" s="25">
        <f>+'exp line dept(2017)'!D44</f>
        <v>0</v>
      </c>
      <c r="P44" s="25">
        <f t="shared" si="151"/>
        <v>0</v>
      </c>
      <c r="Q44" s="26">
        <f t="shared" si="152"/>
        <v>0</v>
      </c>
      <c r="R44" s="25"/>
      <c r="S44" s="24"/>
      <c r="T44" s="25"/>
      <c r="U44" s="25">
        <f t="shared" si="153"/>
        <v>0</v>
      </c>
      <c r="V44" s="25">
        <v>0</v>
      </c>
      <c r="W44" s="25">
        <f>+'exp_line office'!G44</f>
        <v>0</v>
      </c>
      <c r="X44" s="25">
        <f t="shared" si="154"/>
        <v>0</v>
      </c>
      <c r="Y44" s="26">
        <f t="shared" si="155"/>
        <v>0</v>
      </c>
      <c r="Z44" s="25"/>
      <c r="AA44" s="24"/>
      <c r="AB44" s="25">
        <f>+'[6]2015-2017'!$W$40</f>
        <v>936.95</v>
      </c>
      <c r="AC44" s="25">
        <f t="shared" si="156"/>
        <v>936.95</v>
      </c>
      <c r="AD44" s="25"/>
      <c r="AE44" s="25">
        <f>+'exp line dept(2017)'!F44</f>
        <v>0</v>
      </c>
      <c r="AF44" s="25">
        <f t="shared" si="157"/>
        <v>-936.95</v>
      </c>
      <c r="AG44" s="26">
        <f t="shared" si="158"/>
        <v>0</v>
      </c>
      <c r="AH44" s="25"/>
      <c r="AI44" s="24"/>
      <c r="AJ44" s="25"/>
      <c r="AK44" s="25">
        <f t="shared" si="159"/>
        <v>0</v>
      </c>
      <c r="AL44" s="25">
        <f>+'exp line dept(2016)'!F43</f>
        <v>0</v>
      </c>
      <c r="AM44" s="25">
        <f>+'exp line dept(2017)'!G44</f>
        <v>0</v>
      </c>
      <c r="AN44" s="25">
        <f t="shared" si="160"/>
        <v>0</v>
      </c>
      <c r="AO44" s="26">
        <f t="shared" si="161"/>
        <v>0</v>
      </c>
      <c r="AP44" s="25"/>
      <c r="AQ44" s="24"/>
      <c r="AR44" s="25"/>
      <c r="AS44" s="25">
        <f t="shared" si="162"/>
        <v>0</v>
      </c>
      <c r="AT44" s="25">
        <v>0</v>
      </c>
      <c r="AU44" s="25">
        <f>+'exp line dept(2017)'!H44</f>
        <v>0</v>
      </c>
      <c r="AV44" s="25">
        <f t="shared" si="163"/>
        <v>0</v>
      </c>
      <c r="AW44" s="26">
        <f t="shared" si="164"/>
        <v>0</v>
      </c>
      <c r="AX44" s="25"/>
      <c r="AY44" s="24"/>
      <c r="AZ44" s="25"/>
      <c r="BA44" s="25">
        <f t="shared" si="165"/>
        <v>0</v>
      </c>
      <c r="BB44" s="25">
        <f>+'exp line dept(2016)'!H44</f>
        <v>0</v>
      </c>
      <c r="BC44" s="25">
        <f>+'exp line dept(2017)'!I44</f>
        <v>0</v>
      </c>
      <c r="BD44" s="25">
        <f t="shared" si="166"/>
        <v>0</v>
      </c>
      <c r="BE44" s="26">
        <f t="shared" si="167"/>
        <v>0</v>
      </c>
      <c r="BF44" s="25"/>
      <c r="BG44" s="24"/>
      <c r="BH44" s="25"/>
      <c r="BI44" s="25">
        <f t="shared" si="168"/>
        <v>0</v>
      </c>
      <c r="BJ44" s="25">
        <v>0</v>
      </c>
      <c r="BK44" s="25">
        <f>+'exp line dept(2017)'!J44</f>
        <v>0</v>
      </c>
      <c r="BL44" s="25">
        <f t="shared" si="169"/>
        <v>0</v>
      </c>
      <c r="BM44" s="26">
        <f t="shared" si="170"/>
        <v>0</v>
      </c>
      <c r="BN44" s="25"/>
      <c r="BO44" s="24"/>
      <c r="BP44" s="25"/>
      <c r="BQ44" s="25">
        <f t="shared" si="171"/>
        <v>0</v>
      </c>
      <c r="BR44" s="25">
        <v>0</v>
      </c>
      <c r="BS44" s="25">
        <f>+'exp line dept(2017)'!K44</f>
        <v>0</v>
      </c>
      <c r="BT44" s="25">
        <f t="shared" si="172"/>
        <v>0</v>
      </c>
      <c r="BU44" s="26">
        <f t="shared" si="173"/>
        <v>0</v>
      </c>
      <c r="BV44" s="25"/>
      <c r="BW44" s="24"/>
      <c r="BX44" s="25"/>
      <c r="BY44" s="25">
        <f t="shared" si="174"/>
        <v>0</v>
      </c>
      <c r="BZ44" s="25">
        <v>0</v>
      </c>
      <c r="CA44" s="25">
        <f>+'exp line dept(2017)'!L44</f>
        <v>0</v>
      </c>
      <c r="CB44" s="25">
        <f t="shared" si="175"/>
        <v>0</v>
      </c>
      <c r="CC44" s="26">
        <f t="shared" si="176"/>
        <v>0</v>
      </c>
      <c r="CD44" s="25"/>
      <c r="CE44" s="24">
        <f t="shared" si="177"/>
        <v>0</v>
      </c>
      <c r="CF44" s="25">
        <f t="shared" si="178"/>
        <v>936.95</v>
      </c>
      <c r="CG44" s="25">
        <f t="shared" si="179"/>
        <v>936.95</v>
      </c>
      <c r="CH44" s="25">
        <f t="shared" si="180"/>
        <v>0</v>
      </c>
      <c r="CI44" s="25">
        <f t="shared" si="181"/>
        <v>0</v>
      </c>
      <c r="CJ44" s="25">
        <f t="shared" si="182"/>
        <v>0</v>
      </c>
      <c r="CK44" s="26">
        <f t="shared" si="183"/>
        <v>0</v>
      </c>
    </row>
    <row r="45" spans="2:89" x14ac:dyDescent="0.2">
      <c r="B45" s="21" t="s">
        <v>89</v>
      </c>
      <c r="C45" s="24"/>
      <c r="D45" s="25"/>
      <c r="E45" s="25">
        <f t="shared" si="147"/>
        <v>0</v>
      </c>
      <c r="F45" s="25">
        <f>+'exp line dept(2016)'!C45</f>
        <v>0</v>
      </c>
      <c r="G45" s="25">
        <f>+'exp line dept(2017)'!C45</f>
        <v>0</v>
      </c>
      <c r="H45" s="25">
        <f t="shared" si="148"/>
        <v>0</v>
      </c>
      <c r="I45" s="26">
        <f t="shared" si="149"/>
        <v>0</v>
      </c>
      <c r="J45" s="25"/>
      <c r="K45" s="24">
        <v>0</v>
      </c>
      <c r="L45" s="25">
        <v>0</v>
      </c>
      <c r="M45" s="25">
        <f t="shared" si="150"/>
        <v>0</v>
      </c>
      <c r="N45" s="25">
        <v>0</v>
      </c>
      <c r="O45" s="25">
        <f>+'exp line dept(2017)'!D45</f>
        <v>0</v>
      </c>
      <c r="P45" s="25">
        <f t="shared" si="151"/>
        <v>0</v>
      </c>
      <c r="Q45" s="26">
        <f t="shared" si="152"/>
        <v>0</v>
      </c>
      <c r="R45" s="25"/>
      <c r="S45" s="24"/>
      <c r="T45" s="25"/>
      <c r="U45" s="25">
        <f t="shared" si="153"/>
        <v>0</v>
      </c>
      <c r="V45" s="25">
        <v>0</v>
      </c>
      <c r="W45" s="25">
        <f>+'exp_line office'!G45</f>
        <v>0</v>
      </c>
      <c r="X45" s="25">
        <f t="shared" si="154"/>
        <v>0</v>
      </c>
      <c r="Y45" s="26">
        <f t="shared" si="155"/>
        <v>0</v>
      </c>
      <c r="Z45" s="25"/>
      <c r="AA45" s="24">
        <f>+'[6]2015-2017'!$V$41</f>
        <v>95600</v>
      </c>
      <c r="AB45" s="25">
        <f>+'[6]2015-2017'!$W$41</f>
        <v>96204</v>
      </c>
      <c r="AC45" s="25">
        <f t="shared" si="156"/>
        <v>604</v>
      </c>
      <c r="AD45" s="25">
        <f>+'[6]2015-2017'!$Y$41</f>
        <v>139341</v>
      </c>
      <c r="AE45" s="25">
        <f>+'exp line dept(2017)'!F45</f>
        <v>104864</v>
      </c>
      <c r="AF45" s="25">
        <f t="shared" si="157"/>
        <v>8660</v>
      </c>
      <c r="AG45" s="26">
        <f t="shared" si="158"/>
        <v>-34477</v>
      </c>
      <c r="AH45" s="25"/>
      <c r="AI45" s="24"/>
      <c r="AJ45" s="25"/>
      <c r="AK45" s="25">
        <f t="shared" si="159"/>
        <v>0</v>
      </c>
      <c r="AL45" s="25">
        <v>0</v>
      </c>
      <c r="AM45" s="25">
        <f>+'exp line dept(2017)'!G45</f>
        <v>0</v>
      </c>
      <c r="AN45" s="25">
        <f t="shared" si="160"/>
        <v>0</v>
      </c>
      <c r="AO45" s="26">
        <f t="shared" si="161"/>
        <v>0</v>
      </c>
      <c r="AP45" s="25"/>
      <c r="AQ45" s="24"/>
      <c r="AR45" s="25"/>
      <c r="AS45" s="25">
        <f t="shared" si="162"/>
        <v>0</v>
      </c>
      <c r="AT45" s="25">
        <v>0</v>
      </c>
      <c r="AU45" s="25">
        <f>+'exp line dept(2017)'!H45</f>
        <v>0</v>
      </c>
      <c r="AV45" s="25">
        <f t="shared" si="163"/>
        <v>0</v>
      </c>
      <c r="AW45" s="26">
        <f t="shared" si="164"/>
        <v>0</v>
      </c>
      <c r="AX45" s="25"/>
      <c r="AY45" s="24"/>
      <c r="AZ45" s="25"/>
      <c r="BA45" s="25">
        <f t="shared" si="165"/>
        <v>0</v>
      </c>
      <c r="BB45" s="25">
        <f>+'exp line dept(2016)'!H45</f>
        <v>0</v>
      </c>
      <c r="BC45" s="25">
        <f>+'exp line dept(2017)'!I45</f>
        <v>0</v>
      </c>
      <c r="BD45" s="25">
        <f t="shared" si="166"/>
        <v>0</v>
      </c>
      <c r="BE45" s="26">
        <f t="shared" si="167"/>
        <v>0</v>
      </c>
      <c r="BF45" s="25"/>
      <c r="BG45" s="24"/>
      <c r="BH45" s="25"/>
      <c r="BI45" s="25">
        <f t="shared" si="168"/>
        <v>0</v>
      </c>
      <c r="BJ45" s="25">
        <v>0</v>
      </c>
      <c r="BK45" s="25">
        <f>+'exp line dept(2017)'!J45</f>
        <v>0</v>
      </c>
      <c r="BL45" s="25">
        <f t="shared" si="169"/>
        <v>0</v>
      </c>
      <c r="BM45" s="26">
        <f t="shared" si="170"/>
        <v>0</v>
      </c>
      <c r="BN45" s="25"/>
      <c r="BO45" s="24"/>
      <c r="BP45" s="25">
        <v>0</v>
      </c>
      <c r="BQ45" s="25">
        <f t="shared" si="171"/>
        <v>0</v>
      </c>
      <c r="BR45" s="25">
        <f>+'exp line dept(2016)'!J44</f>
        <v>0</v>
      </c>
      <c r="BS45" s="25">
        <f>+'exp line dept(2017)'!K45</f>
        <v>0</v>
      </c>
      <c r="BT45" s="25">
        <f t="shared" si="172"/>
        <v>0</v>
      </c>
      <c r="BU45" s="26">
        <f t="shared" si="173"/>
        <v>0</v>
      </c>
      <c r="BV45" s="25"/>
      <c r="BW45" s="24"/>
      <c r="BX45" s="25"/>
      <c r="BY45" s="25">
        <f t="shared" si="174"/>
        <v>0</v>
      </c>
      <c r="BZ45" s="25">
        <v>0</v>
      </c>
      <c r="CA45" s="25">
        <f>+'exp line dept(2017)'!L45</f>
        <v>0</v>
      </c>
      <c r="CB45" s="25">
        <f t="shared" si="175"/>
        <v>0</v>
      </c>
      <c r="CC45" s="26">
        <f t="shared" si="176"/>
        <v>0</v>
      </c>
      <c r="CD45" s="25"/>
      <c r="CE45" s="24">
        <f t="shared" si="177"/>
        <v>95600</v>
      </c>
      <c r="CF45" s="25">
        <f t="shared" si="178"/>
        <v>96204</v>
      </c>
      <c r="CG45" s="25">
        <f t="shared" si="179"/>
        <v>604</v>
      </c>
      <c r="CH45" s="25">
        <f t="shared" si="180"/>
        <v>139341</v>
      </c>
      <c r="CI45" s="25">
        <f t="shared" si="181"/>
        <v>104864</v>
      </c>
      <c r="CJ45" s="25">
        <f t="shared" si="182"/>
        <v>9264</v>
      </c>
      <c r="CK45" s="26">
        <f t="shared" si="183"/>
        <v>-34477</v>
      </c>
    </row>
    <row r="46" spans="2:89" x14ac:dyDescent="0.2">
      <c r="B46" s="8" t="s">
        <v>27</v>
      </c>
      <c r="C46" s="24">
        <f>+'[4]2015-2017'!$AB$35</f>
        <v>6665</v>
      </c>
      <c r="D46" s="25">
        <f>+'[4]2015-2017'!$AC$35</f>
        <v>6665</v>
      </c>
      <c r="E46" s="25">
        <f t="shared" si="147"/>
        <v>0</v>
      </c>
      <c r="F46" s="25">
        <f>+'exp line dept(2016)'!C43</f>
        <v>14001</v>
      </c>
      <c r="G46" s="25">
        <f>+'exp line dept(2017)'!C46</f>
        <v>14076</v>
      </c>
      <c r="H46" s="25">
        <f t="shared" si="148"/>
        <v>7411</v>
      </c>
      <c r="I46" s="26">
        <f t="shared" si="149"/>
        <v>75</v>
      </c>
      <c r="J46" s="25"/>
      <c r="K46" s="24">
        <v>0</v>
      </c>
      <c r="L46" s="25">
        <v>0</v>
      </c>
      <c r="M46" s="25">
        <f t="shared" si="150"/>
        <v>0</v>
      </c>
      <c r="N46" s="25">
        <v>0</v>
      </c>
      <c r="O46" s="25">
        <f>+'exp line dept(2017)'!D46</f>
        <v>1500</v>
      </c>
      <c r="P46" s="25">
        <f t="shared" si="151"/>
        <v>1500</v>
      </c>
      <c r="Q46" s="26">
        <f t="shared" si="152"/>
        <v>1500</v>
      </c>
      <c r="R46" s="25"/>
      <c r="S46" s="24">
        <f>+'[5]2015-2017'!$V$36</f>
        <v>950</v>
      </c>
      <c r="T46" s="25">
        <f>+'[5]2015-2017'!$W$36</f>
        <v>523.99</v>
      </c>
      <c r="U46" s="25">
        <f t="shared" si="153"/>
        <v>-426.01</v>
      </c>
      <c r="V46" s="25">
        <f>+'exp line dept(2016)'!D43</f>
        <v>1100</v>
      </c>
      <c r="W46" s="25">
        <f>+'exp_line office'!G46</f>
        <v>0</v>
      </c>
      <c r="X46" s="25">
        <f t="shared" si="154"/>
        <v>-950</v>
      </c>
      <c r="Y46" s="26">
        <f t="shared" si="155"/>
        <v>-1100</v>
      </c>
      <c r="Z46" s="25"/>
      <c r="AA46" s="24"/>
      <c r="AB46" s="25"/>
      <c r="AC46" s="25">
        <f t="shared" si="156"/>
        <v>0</v>
      </c>
      <c r="AD46" s="25">
        <f>+'[6]2015-2017'!$Y$37</f>
        <v>600</v>
      </c>
      <c r="AE46" s="25">
        <f>+'exp line dept(2017)'!F46</f>
        <v>0</v>
      </c>
      <c r="AF46" s="25">
        <f t="shared" si="157"/>
        <v>0</v>
      </c>
      <c r="AG46" s="26">
        <f t="shared" si="158"/>
        <v>-600</v>
      </c>
      <c r="AH46" s="25"/>
      <c r="AI46" s="24">
        <f>+'[7]2015-2017'!$V$38</f>
        <v>500</v>
      </c>
      <c r="AJ46" s="25"/>
      <c r="AK46" s="25">
        <f t="shared" si="159"/>
        <v>-500</v>
      </c>
      <c r="AL46" s="25">
        <f>+'exp line dept(2016)'!F45</f>
        <v>0</v>
      </c>
      <c r="AM46" s="25">
        <f>+'exp line dept(2017)'!G46</f>
        <v>0</v>
      </c>
      <c r="AN46" s="25">
        <f t="shared" si="160"/>
        <v>-500</v>
      </c>
      <c r="AO46" s="26">
        <f t="shared" si="161"/>
        <v>0</v>
      </c>
      <c r="AP46" s="25"/>
      <c r="AQ46" s="24"/>
      <c r="AR46" s="25"/>
      <c r="AS46" s="25">
        <f t="shared" si="162"/>
        <v>0</v>
      </c>
      <c r="AT46" s="25">
        <v>0</v>
      </c>
      <c r="AU46" s="25">
        <f>+'exp line dept(2017)'!H46</f>
        <v>0</v>
      </c>
      <c r="AV46" s="25">
        <f t="shared" si="163"/>
        <v>0</v>
      </c>
      <c r="AW46" s="26">
        <f t="shared" si="164"/>
        <v>0</v>
      </c>
      <c r="AX46" s="25"/>
      <c r="AY46" s="24">
        <f>+'[8]2015-2017-IEQA '!$V$33</f>
        <v>780</v>
      </c>
      <c r="AZ46" s="25">
        <f>+'[8]2015-2017-IEQA '!$W$33</f>
        <v>780</v>
      </c>
      <c r="BA46" s="25">
        <f t="shared" si="165"/>
        <v>0</v>
      </c>
      <c r="BB46" s="25">
        <f>+'exp line dept(2016)'!H43</f>
        <v>949</v>
      </c>
      <c r="BC46" s="25">
        <f>+'exp line dept(2017)'!I46</f>
        <v>16930</v>
      </c>
      <c r="BD46" s="25">
        <f t="shared" si="166"/>
        <v>16150</v>
      </c>
      <c r="BE46" s="26">
        <f t="shared" si="167"/>
        <v>15981</v>
      </c>
      <c r="BF46" s="25"/>
      <c r="BG46" s="24">
        <f>+'[9]2015-2017'!$BF$38</f>
        <v>3700</v>
      </c>
      <c r="BH46" s="25">
        <f>+'[9]2015-2017'!$BG$38</f>
        <v>1991.95</v>
      </c>
      <c r="BI46" s="25">
        <f t="shared" si="168"/>
        <v>-1708.05</v>
      </c>
      <c r="BJ46" s="25">
        <f>+'exp line dept(2016)'!I43</f>
        <v>6246</v>
      </c>
      <c r="BK46" s="25">
        <f>+'exp line dept(2017)'!J46</f>
        <v>8000</v>
      </c>
      <c r="BL46" s="25">
        <f t="shared" si="169"/>
        <v>4300</v>
      </c>
      <c r="BM46" s="26">
        <f t="shared" si="170"/>
        <v>1754</v>
      </c>
      <c r="BN46" s="25"/>
      <c r="BO46" s="24">
        <f>+'[10]2015-2017'!$AB$35</f>
        <v>2000</v>
      </c>
      <c r="BP46" s="25">
        <f>+'[10]2015-2017'!$AC$35</f>
        <v>1150</v>
      </c>
      <c r="BQ46" s="25">
        <f t="shared" si="171"/>
        <v>-850</v>
      </c>
      <c r="BR46" s="25">
        <f>+'exp line dept(2016)'!J43</f>
        <v>4800</v>
      </c>
      <c r="BS46" s="25">
        <f>+'exp line dept(2017)'!K46</f>
        <v>3800</v>
      </c>
      <c r="BT46" s="25">
        <f t="shared" si="172"/>
        <v>1800</v>
      </c>
      <c r="BU46" s="26">
        <f t="shared" si="173"/>
        <v>-1000</v>
      </c>
      <c r="BV46" s="25"/>
      <c r="BW46" s="24">
        <f>+'[11]2015-2017'!$AZ$35</f>
        <v>2375</v>
      </c>
      <c r="BX46" s="25">
        <f>+'[11]2015-2017'!$BA$35</f>
        <v>1500</v>
      </c>
      <c r="BY46" s="25">
        <f t="shared" si="174"/>
        <v>-875</v>
      </c>
      <c r="BZ46" s="25">
        <f>+'exp line dept(2016)'!K43</f>
        <v>1425</v>
      </c>
      <c r="CA46" s="25">
        <f>+'exp line dept(2017)'!L46</f>
        <v>3725</v>
      </c>
      <c r="CB46" s="25">
        <f t="shared" si="175"/>
        <v>1350</v>
      </c>
      <c r="CC46" s="26">
        <f t="shared" si="176"/>
        <v>2300</v>
      </c>
      <c r="CD46" s="25"/>
      <c r="CE46" s="24">
        <f t="shared" si="177"/>
        <v>16970</v>
      </c>
      <c r="CF46" s="25">
        <f t="shared" si="178"/>
        <v>12610.94</v>
      </c>
      <c r="CG46" s="25">
        <f t="shared" si="179"/>
        <v>-4359.0599999999995</v>
      </c>
      <c r="CH46" s="25">
        <f t="shared" si="180"/>
        <v>29121</v>
      </c>
      <c r="CI46" s="25">
        <f t="shared" si="181"/>
        <v>48031</v>
      </c>
      <c r="CJ46" s="25">
        <f t="shared" si="182"/>
        <v>31061</v>
      </c>
      <c r="CK46" s="26">
        <f t="shared" si="183"/>
        <v>18910</v>
      </c>
    </row>
    <row r="47" spans="2:89" x14ac:dyDescent="0.2">
      <c r="B47" s="8" t="s">
        <v>25</v>
      </c>
      <c r="C47" s="24"/>
      <c r="D47" s="25"/>
      <c r="E47" s="25">
        <f t="shared" si="147"/>
        <v>0</v>
      </c>
      <c r="F47" s="25">
        <f>+'exp line dept(2016)'!C47</f>
        <v>0</v>
      </c>
      <c r="G47" s="25">
        <f>+'exp line dept(2017)'!C47</f>
        <v>0</v>
      </c>
      <c r="H47" s="25">
        <f t="shared" si="148"/>
        <v>0</v>
      </c>
      <c r="I47" s="26">
        <f t="shared" si="149"/>
        <v>0</v>
      </c>
      <c r="J47" s="25"/>
      <c r="K47" s="24">
        <v>0</v>
      </c>
      <c r="L47" s="25">
        <v>0</v>
      </c>
      <c r="M47" s="25">
        <f t="shared" si="150"/>
        <v>0</v>
      </c>
      <c r="N47" s="25">
        <v>0</v>
      </c>
      <c r="O47" s="25">
        <f>+'exp line dept(2017)'!D47</f>
        <v>0</v>
      </c>
      <c r="P47" s="25">
        <f t="shared" si="151"/>
        <v>0</v>
      </c>
      <c r="Q47" s="26">
        <f t="shared" si="152"/>
        <v>0</v>
      </c>
      <c r="R47" s="25"/>
      <c r="S47" s="24">
        <f>+'[5]2015-2017'!$V$35</f>
        <v>7000</v>
      </c>
      <c r="T47" s="25">
        <f>+'[5]2015-2017'!$W$35</f>
        <v>6743.11</v>
      </c>
      <c r="U47" s="25">
        <f t="shared" si="153"/>
        <v>-256.89000000000033</v>
      </c>
      <c r="V47" s="25">
        <f>+'exp line dept(2016)'!D44</f>
        <v>28840</v>
      </c>
      <c r="W47" s="25">
        <f>+'exp_line office'!G47</f>
        <v>2500</v>
      </c>
      <c r="X47" s="25">
        <f t="shared" si="154"/>
        <v>-4500</v>
      </c>
      <c r="Y47" s="26">
        <f t="shared" si="155"/>
        <v>-26340</v>
      </c>
      <c r="Z47" s="25"/>
      <c r="AA47" s="24">
        <f>+'[6]2015-2017'!$V$36</f>
        <v>6673</v>
      </c>
      <c r="AB47" s="25">
        <f>+'[6]2015-2017'!$W$36</f>
        <v>5204.95</v>
      </c>
      <c r="AC47" s="25">
        <f t="shared" si="156"/>
        <v>-1468.0500000000002</v>
      </c>
      <c r="AD47" s="25">
        <f>+'[6]2015-2017'!$Y$36</f>
        <v>14420</v>
      </c>
      <c r="AE47" s="25">
        <f>+'exp line dept(2017)'!F47</f>
        <v>0</v>
      </c>
      <c r="AF47" s="25">
        <f t="shared" si="157"/>
        <v>-5204.95</v>
      </c>
      <c r="AG47" s="26">
        <f t="shared" si="158"/>
        <v>-14420</v>
      </c>
      <c r="AH47" s="25"/>
      <c r="AI47" s="24">
        <f>+'[7]2015-2017'!$V$37</f>
        <v>2500</v>
      </c>
      <c r="AJ47" s="25">
        <f>+'[7]2015-2017'!$W$37</f>
        <v>3252.48</v>
      </c>
      <c r="AK47" s="25">
        <f t="shared" si="159"/>
        <v>752.48</v>
      </c>
      <c r="AL47" s="25">
        <f>+'exp line dept(2016)'!F44</f>
        <v>10240</v>
      </c>
      <c r="AM47" s="25">
        <f>+'exp line dept(2017)'!G47</f>
        <v>0</v>
      </c>
      <c r="AN47" s="25">
        <f t="shared" si="160"/>
        <v>-2500</v>
      </c>
      <c r="AO47" s="26">
        <f t="shared" si="161"/>
        <v>-10240</v>
      </c>
      <c r="AP47" s="25"/>
      <c r="AQ47" s="24">
        <f>+'[3]2015-2017'!$V$37</f>
        <v>3500</v>
      </c>
      <c r="AR47" s="25">
        <f>+'[3]2015-2017'!$W$37</f>
        <v>1994.7</v>
      </c>
      <c r="AS47" s="25">
        <f t="shared" si="162"/>
        <v>-1505.3</v>
      </c>
      <c r="AT47" s="25">
        <f>+'exp line dept(2016)'!G44</f>
        <v>9320</v>
      </c>
      <c r="AU47" s="25">
        <f>+'exp line dept(2017)'!H47</f>
        <v>0</v>
      </c>
      <c r="AV47" s="25">
        <f t="shared" si="163"/>
        <v>-3500</v>
      </c>
      <c r="AW47" s="26">
        <f t="shared" si="164"/>
        <v>-9320</v>
      </c>
      <c r="AX47" s="25"/>
      <c r="AY47" s="24"/>
      <c r="AZ47" s="25"/>
      <c r="BA47" s="25">
        <f t="shared" si="165"/>
        <v>0</v>
      </c>
      <c r="BB47" s="25">
        <f>+'exp line dept(2016)'!H47</f>
        <v>0</v>
      </c>
      <c r="BC47" s="25">
        <f>+'exp line dept(2017)'!I47</f>
        <v>0</v>
      </c>
      <c r="BD47" s="25">
        <f t="shared" si="166"/>
        <v>0</v>
      </c>
      <c r="BE47" s="26">
        <f t="shared" si="167"/>
        <v>0</v>
      </c>
      <c r="BF47" s="25"/>
      <c r="BG47" s="24"/>
      <c r="BH47" s="25"/>
      <c r="BI47" s="25">
        <f t="shared" si="168"/>
        <v>0</v>
      </c>
      <c r="BJ47" s="25">
        <f>+'exp line dept(2016)'!I44</f>
        <v>500</v>
      </c>
      <c r="BK47" s="25">
        <f>+'exp line dept(2017)'!J47</f>
        <v>1250</v>
      </c>
      <c r="BL47" s="25">
        <f t="shared" si="169"/>
        <v>1250</v>
      </c>
      <c r="BM47" s="26">
        <f t="shared" si="170"/>
        <v>750</v>
      </c>
      <c r="BN47" s="25"/>
      <c r="BO47" s="24"/>
      <c r="BP47" s="25"/>
      <c r="BQ47" s="25">
        <f t="shared" si="171"/>
        <v>0</v>
      </c>
      <c r="BR47" s="25">
        <f>+'exp line dept(2016)'!J46</f>
        <v>0</v>
      </c>
      <c r="BS47" s="25">
        <f>+'exp line dept(2017)'!K47</f>
        <v>0</v>
      </c>
      <c r="BT47" s="25">
        <f t="shared" si="172"/>
        <v>0</v>
      </c>
      <c r="BU47" s="26">
        <f t="shared" si="173"/>
        <v>0</v>
      </c>
      <c r="BV47" s="25"/>
      <c r="BW47" s="24">
        <f>+'[11]2015-2017'!$AZ$36</f>
        <v>25000</v>
      </c>
      <c r="BX47" s="25">
        <f>+'[11]2015-2017'!$BA$36</f>
        <v>25126.74</v>
      </c>
      <c r="BY47" s="25">
        <f t="shared" si="174"/>
        <v>126.7400000000016</v>
      </c>
      <c r="BZ47" s="25">
        <f>+'exp line dept(2016)'!K44</f>
        <v>47820</v>
      </c>
      <c r="CA47" s="25">
        <f>+'exp line dept(2017)'!L47</f>
        <v>111504</v>
      </c>
      <c r="CB47" s="25">
        <f t="shared" si="175"/>
        <v>86504</v>
      </c>
      <c r="CC47" s="26">
        <f t="shared" si="176"/>
        <v>63684</v>
      </c>
      <c r="CD47" s="25"/>
      <c r="CE47" s="24">
        <f t="shared" si="177"/>
        <v>44673</v>
      </c>
      <c r="CF47" s="25">
        <f t="shared" si="178"/>
        <v>42321.979999999996</v>
      </c>
      <c r="CG47" s="25">
        <f t="shared" si="179"/>
        <v>-2351.0200000000041</v>
      </c>
      <c r="CH47" s="25">
        <f t="shared" si="180"/>
        <v>111140</v>
      </c>
      <c r="CI47" s="25">
        <f t="shared" si="181"/>
        <v>115254</v>
      </c>
      <c r="CJ47" s="25">
        <f t="shared" si="182"/>
        <v>70581</v>
      </c>
      <c r="CK47" s="26">
        <f t="shared" si="183"/>
        <v>4114</v>
      </c>
    </row>
    <row r="48" spans="2:89" x14ac:dyDescent="0.2">
      <c r="B48" s="8" t="s">
        <v>70</v>
      </c>
      <c r="C48" s="24"/>
      <c r="D48" s="25"/>
      <c r="E48" s="25">
        <f t="shared" si="147"/>
        <v>0</v>
      </c>
      <c r="F48" s="25">
        <v>0</v>
      </c>
      <c r="G48" s="25">
        <f>+'exp line dept(2017)'!C48</f>
        <v>0</v>
      </c>
      <c r="H48" s="25">
        <f t="shared" si="148"/>
        <v>0</v>
      </c>
      <c r="I48" s="26">
        <f t="shared" si="149"/>
        <v>0</v>
      </c>
      <c r="J48" s="25"/>
      <c r="K48" s="24">
        <v>0</v>
      </c>
      <c r="L48" s="25">
        <v>0</v>
      </c>
      <c r="M48" s="25">
        <f t="shared" si="150"/>
        <v>0</v>
      </c>
      <c r="N48" s="25">
        <v>0</v>
      </c>
      <c r="O48" s="25">
        <f>+'exp line dept(2017)'!D48</f>
        <v>0</v>
      </c>
      <c r="P48" s="25">
        <f t="shared" si="151"/>
        <v>0</v>
      </c>
      <c r="Q48" s="26">
        <f t="shared" si="152"/>
        <v>0</v>
      </c>
      <c r="R48" s="25"/>
      <c r="S48" s="24"/>
      <c r="T48" s="25"/>
      <c r="U48" s="25">
        <f t="shared" si="153"/>
        <v>0</v>
      </c>
      <c r="V48" s="25">
        <f>+'exp line dept(2016)'!D45</f>
        <v>0</v>
      </c>
      <c r="W48" s="25">
        <f>+'exp_line office'!G48</f>
        <v>0</v>
      </c>
      <c r="X48" s="25">
        <f t="shared" si="154"/>
        <v>0</v>
      </c>
      <c r="Y48" s="26">
        <f t="shared" si="155"/>
        <v>0</v>
      </c>
      <c r="Z48" s="25"/>
      <c r="AA48" s="24"/>
      <c r="AB48" s="25"/>
      <c r="AC48" s="25">
        <f t="shared" si="156"/>
        <v>0</v>
      </c>
      <c r="AD48" s="25"/>
      <c r="AE48" s="25">
        <f>+'exp line dept(2017)'!F48</f>
        <v>0</v>
      </c>
      <c r="AF48" s="25">
        <f t="shared" si="157"/>
        <v>0</v>
      </c>
      <c r="AG48" s="26">
        <f t="shared" si="158"/>
        <v>0</v>
      </c>
      <c r="AH48" s="25"/>
      <c r="AI48" s="24"/>
      <c r="AJ48" s="25"/>
      <c r="AK48" s="25">
        <f t="shared" si="159"/>
        <v>0</v>
      </c>
      <c r="AL48" s="25">
        <f>+'exp line dept(2016)'!F45</f>
        <v>0</v>
      </c>
      <c r="AM48" s="25">
        <f>+'exp line dept(2017)'!G48</f>
        <v>0</v>
      </c>
      <c r="AN48" s="25">
        <f t="shared" si="160"/>
        <v>0</v>
      </c>
      <c r="AO48" s="26">
        <f t="shared" si="161"/>
        <v>0</v>
      </c>
      <c r="AP48" s="25"/>
      <c r="AQ48" s="24"/>
      <c r="AR48" s="25"/>
      <c r="AS48" s="25">
        <f t="shared" si="162"/>
        <v>0</v>
      </c>
      <c r="AT48" s="25">
        <v>0</v>
      </c>
      <c r="AU48" s="25">
        <f>+'exp line dept(2017)'!H48</f>
        <v>0</v>
      </c>
      <c r="AV48" s="25">
        <f t="shared" si="163"/>
        <v>0</v>
      </c>
      <c r="AW48" s="26">
        <f t="shared" si="164"/>
        <v>0</v>
      </c>
      <c r="AX48" s="25"/>
      <c r="AY48" s="24"/>
      <c r="AZ48" s="25"/>
      <c r="BA48" s="25">
        <f t="shared" si="165"/>
        <v>0</v>
      </c>
      <c r="BB48" s="25">
        <f>+'exp line dept(2016)'!H48</f>
        <v>0</v>
      </c>
      <c r="BC48" s="25">
        <f>+'exp line dept(2017)'!I48</f>
        <v>0</v>
      </c>
      <c r="BD48" s="25">
        <f t="shared" si="166"/>
        <v>0</v>
      </c>
      <c r="BE48" s="26">
        <f t="shared" si="167"/>
        <v>0</v>
      </c>
      <c r="BF48" s="25"/>
      <c r="BG48" s="24"/>
      <c r="BH48" s="25"/>
      <c r="BI48" s="25">
        <f t="shared" si="168"/>
        <v>0</v>
      </c>
      <c r="BJ48" s="25">
        <f>+'exp line dept(2016)'!I45</f>
        <v>1000</v>
      </c>
      <c r="BK48" s="25">
        <f>+'exp line dept(2017)'!J48</f>
        <v>750</v>
      </c>
      <c r="BL48" s="25">
        <f t="shared" si="169"/>
        <v>750</v>
      </c>
      <c r="BM48" s="26">
        <f t="shared" si="170"/>
        <v>-250</v>
      </c>
      <c r="BN48" s="25"/>
      <c r="BO48" s="24"/>
      <c r="BP48" s="25"/>
      <c r="BQ48" s="25">
        <f t="shared" si="171"/>
        <v>0</v>
      </c>
      <c r="BR48" s="25">
        <v>0</v>
      </c>
      <c r="BS48" s="25">
        <f>+'exp line dept(2017)'!K48</f>
        <v>0</v>
      </c>
      <c r="BT48" s="25">
        <f t="shared" si="172"/>
        <v>0</v>
      </c>
      <c r="BU48" s="26">
        <f t="shared" si="173"/>
        <v>0</v>
      </c>
      <c r="BV48" s="25"/>
      <c r="BW48" s="24">
        <f>+'[11]2015-2017'!$AZ$37</f>
        <v>15000</v>
      </c>
      <c r="BX48" s="25"/>
      <c r="BY48" s="25">
        <f t="shared" si="174"/>
        <v>-15000</v>
      </c>
      <c r="BZ48" s="25">
        <f>+'exp line dept(2016)'!K45</f>
        <v>15000</v>
      </c>
      <c r="CA48" s="25">
        <f>+'exp line dept(2017)'!L48</f>
        <v>20000</v>
      </c>
      <c r="CB48" s="25">
        <f t="shared" si="175"/>
        <v>5000</v>
      </c>
      <c r="CC48" s="26">
        <f t="shared" si="176"/>
        <v>5000</v>
      </c>
      <c r="CD48" s="25"/>
      <c r="CE48" s="24">
        <f t="shared" si="177"/>
        <v>15000</v>
      </c>
      <c r="CF48" s="25">
        <f t="shared" si="178"/>
        <v>0</v>
      </c>
      <c r="CG48" s="25">
        <f t="shared" si="179"/>
        <v>-15000</v>
      </c>
      <c r="CH48" s="25">
        <f t="shared" si="180"/>
        <v>16000</v>
      </c>
      <c r="CI48" s="25">
        <f t="shared" si="181"/>
        <v>20750</v>
      </c>
      <c r="CJ48" s="25">
        <f t="shared" si="182"/>
        <v>5750</v>
      </c>
      <c r="CK48" s="26">
        <f t="shared" si="183"/>
        <v>4750</v>
      </c>
    </row>
    <row r="49" spans="2:89" x14ac:dyDescent="0.2">
      <c r="B49" s="8" t="s">
        <v>21</v>
      </c>
      <c r="C49" s="24"/>
      <c r="D49" s="25"/>
      <c r="E49" s="25">
        <f t="shared" si="147"/>
        <v>0</v>
      </c>
      <c r="F49" s="25">
        <v>0</v>
      </c>
      <c r="G49" s="25">
        <f>+'exp line dept(2017)'!C49</f>
        <v>0</v>
      </c>
      <c r="H49" s="25">
        <f t="shared" si="148"/>
        <v>0</v>
      </c>
      <c r="I49" s="26">
        <f t="shared" si="149"/>
        <v>0</v>
      </c>
      <c r="J49" s="25"/>
      <c r="K49" s="24">
        <v>0</v>
      </c>
      <c r="L49" s="25">
        <v>0</v>
      </c>
      <c r="M49" s="25">
        <f t="shared" si="150"/>
        <v>0</v>
      </c>
      <c r="N49" s="25">
        <v>0</v>
      </c>
      <c r="O49" s="25">
        <f>+'exp line dept(2017)'!D49</f>
        <v>0</v>
      </c>
      <c r="P49" s="25">
        <f t="shared" si="151"/>
        <v>0</v>
      </c>
      <c r="Q49" s="26">
        <f t="shared" si="152"/>
        <v>0</v>
      </c>
      <c r="R49" s="25"/>
      <c r="S49" s="24"/>
      <c r="T49" s="25"/>
      <c r="U49" s="25">
        <f t="shared" si="153"/>
        <v>0</v>
      </c>
      <c r="V49" s="25">
        <f>+'exp line dept(2016)'!D46</f>
        <v>0</v>
      </c>
      <c r="W49" s="25">
        <f>+'exp_line office'!G49</f>
        <v>0</v>
      </c>
      <c r="X49" s="25">
        <f t="shared" si="154"/>
        <v>0</v>
      </c>
      <c r="Y49" s="26">
        <f t="shared" si="155"/>
        <v>0</v>
      </c>
      <c r="Z49" s="25"/>
      <c r="AA49" s="24"/>
      <c r="AB49" s="25"/>
      <c r="AC49" s="25">
        <f t="shared" si="156"/>
        <v>0</v>
      </c>
      <c r="AD49" s="25"/>
      <c r="AE49" s="25">
        <f>+'exp line dept(2017)'!F49</f>
        <v>0</v>
      </c>
      <c r="AF49" s="25">
        <f t="shared" si="157"/>
        <v>0</v>
      </c>
      <c r="AG49" s="26">
        <f t="shared" si="158"/>
        <v>0</v>
      </c>
      <c r="AH49" s="25"/>
      <c r="AI49" s="24"/>
      <c r="AJ49" s="25"/>
      <c r="AK49" s="25">
        <f t="shared" si="159"/>
        <v>0</v>
      </c>
      <c r="AL49" s="25">
        <f>+'exp line dept(2016)'!F46</f>
        <v>0</v>
      </c>
      <c r="AM49" s="25">
        <f>+'exp line dept(2017)'!G49</f>
        <v>0</v>
      </c>
      <c r="AN49" s="25">
        <f t="shared" si="160"/>
        <v>0</v>
      </c>
      <c r="AO49" s="26">
        <f t="shared" si="161"/>
        <v>0</v>
      </c>
      <c r="AP49" s="25"/>
      <c r="AQ49" s="24"/>
      <c r="AR49" s="25"/>
      <c r="AS49" s="25">
        <f t="shared" si="162"/>
        <v>0</v>
      </c>
      <c r="AT49" s="25">
        <v>0</v>
      </c>
      <c r="AU49" s="25">
        <f>+'exp line dept(2017)'!H49</f>
        <v>0</v>
      </c>
      <c r="AV49" s="25">
        <f t="shared" si="163"/>
        <v>0</v>
      </c>
      <c r="AW49" s="26">
        <f t="shared" si="164"/>
        <v>0</v>
      </c>
      <c r="AX49" s="25"/>
      <c r="AY49" s="24"/>
      <c r="AZ49" s="25"/>
      <c r="BA49" s="25">
        <f t="shared" si="165"/>
        <v>0</v>
      </c>
      <c r="BB49" s="25">
        <f>+'exp line dept(2016)'!H49</f>
        <v>0</v>
      </c>
      <c r="BC49" s="25">
        <f>+'exp line dept(2017)'!I49</f>
        <v>0</v>
      </c>
      <c r="BD49" s="25">
        <f t="shared" si="166"/>
        <v>0</v>
      </c>
      <c r="BE49" s="26">
        <f t="shared" si="167"/>
        <v>0</v>
      </c>
      <c r="BF49" s="25"/>
      <c r="BG49" s="24"/>
      <c r="BH49" s="25"/>
      <c r="BI49" s="25">
        <f t="shared" si="168"/>
        <v>0</v>
      </c>
      <c r="BJ49" s="25">
        <f>+'exp line dept(2016)'!I46</f>
        <v>0</v>
      </c>
      <c r="BK49" s="25">
        <f>+'exp line dept(2017)'!J49</f>
        <v>0</v>
      </c>
      <c r="BL49" s="25">
        <f t="shared" si="169"/>
        <v>0</v>
      </c>
      <c r="BM49" s="26">
        <f t="shared" si="170"/>
        <v>0</v>
      </c>
      <c r="BN49" s="25"/>
      <c r="BO49" s="24"/>
      <c r="BP49" s="25"/>
      <c r="BQ49" s="25">
        <f t="shared" si="171"/>
        <v>0</v>
      </c>
      <c r="BR49" s="25">
        <v>0</v>
      </c>
      <c r="BS49" s="25">
        <f>+'exp line dept(2017)'!K49</f>
        <v>0</v>
      </c>
      <c r="BT49" s="25">
        <f t="shared" si="172"/>
        <v>0</v>
      </c>
      <c r="BU49" s="26">
        <f t="shared" si="173"/>
        <v>0</v>
      </c>
      <c r="BV49" s="25"/>
      <c r="BW49" s="24">
        <f>+'[11]2015-2017'!$AZ$38</f>
        <v>71000</v>
      </c>
      <c r="BX49" s="25">
        <f>+'[11]2015-2017'!$BA$38</f>
        <v>78117.77</v>
      </c>
      <c r="BY49" s="25">
        <f t="shared" si="174"/>
        <v>7117.7700000000041</v>
      </c>
      <c r="BZ49" s="25">
        <f>+'exp line dept(2016)'!K46</f>
        <v>65000</v>
      </c>
      <c r="CA49" s="25">
        <f>+'exp line dept(2017)'!L49</f>
        <v>80000</v>
      </c>
      <c r="CB49" s="25">
        <f t="shared" si="175"/>
        <v>9000</v>
      </c>
      <c r="CC49" s="26">
        <f t="shared" si="176"/>
        <v>15000</v>
      </c>
      <c r="CD49" s="25"/>
      <c r="CE49" s="24">
        <f t="shared" si="177"/>
        <v>71000</v>
      </c>
      <c r="CF49" s="25">
        <f t="shared" si="178"/>
        <v>78117.77</v>
      </c>
      <c r="CG49" s="25">
        <f t="shared" si="179"/>
        <v>7117.7700000000041</v>
      </c>
      <c r="CH49" s="25">
        <f t="shared" si="180"/>
        <v>65000</v>
      </c>
      <c r="CI49" s="25">
        <f t="shared" si="181"/>
        <v>80000</v>
      </c>
      <c r="CJ49" s="25">
        <f t="shared" si="182"/>
        <v>9000</v>
      </c>
      <c r="CK49" s="26">
        <f t="shared" si="183"/>
        <v>15000</v>
      </c>
    </row>
    <row r="50" spans="2:89" x14ac:dyDescent="0.2">
      <c r="B50" s="8" t="s">
        <v>26</v>
      </c>
      <c r="C50" s="24"/>
      <c r="D50" s="25"/>
      <c r="E50" s="25">
        <f t="shared" si="147"/>
        <v>0</v>
      </c>
      <c r="F50" s="25">
        <v>0</v>
      </c>
      <c r="G50" s="25">
        <f>+'exp line dept(2017)'!C50</f>
        <v>0</v>
      </c>
      <c r="H50" s="25">
        <f t="shared" si="148"/>
        <v>0</v>
      </c>
      <c r="I50" s="26">
        <f t="shared" si="149"/>
        <v>0</v>
      </c>
      <c r="J50" s="25"/>
      <c r="K50" s="24">
        <v>0</v>
      </c>
      <c r="L50" s="25">
        <v>0</v>
      </c>
      <c r="M50" s="25">
        <f t="shared" si="150"/>
        <v>0</v>
      </c>
      <c r="N50" s="25">
        <v>0</v>
      </c>
      <c r="O50" s="25">
        <f>+'exp line dept(2017)'!D50</f>
        <v>0</v>
      </c>
      <c r="P50" s="25">
        <f t="shared" si="151"/>
        <v>0</v>
      </c>
      <c r="Q50" s="26">
        <f t="shared" si="152"/>
        <v>0</v>
      </c>
      <c r="R50" s="25"/>
      <c r="S50" s="24"/>
      <c r="T50" s="25">
        <f>+'[5]2015-2017'!$W$41</f>
        <v>1000</v>
      </c>
      <c r="U50" s="25">
        <f t="shared" si="153"/>
        <v>1000</v>
      </c>
      <c r="V50" s="25">
        <f>+'exp line dept(2016)'!D47</f>
        <v>17500</v>
      </c>
      <c r="W50" s="25">
        <f>+'exp_line office'!G50</f>
        <v>18500</v>
      </c>
      <c r="X50" s="25">
        <f t="shared" si="154"/>
        <v>18500</v>
      </c>
      <c r="Y50" s="26">
        <f t="shared" si="155"/>
        <v>1000</v>
      </c>
      <c r="Z50" s="25"/>
      <c r="AA50" s="24"/>
      <c r="AB50" s="25"/>
      <c r="AC50" s="25">
        <f t="shared" si="156"/>
        <v>0</v>
      </c>
      <c r="AD50" s="25">
        <f>+'[6]2015-2017'!$Y$42</f>
        <v>10000</v>
      </c>
      <c r="AE50" s="25">
        <f>+'exp line dept(2017)'!F50</f>
        <v>10000</v>
      </c>
      <c r="AF50" s="25">
        <f t="shared" si="157"/>
        <v>10000</v>
      </c>
      <c r="AG50" s="26">
        <f t="shared" si="158"/>
        <v>0</v>
      </c>
      <c r="AH50" s="25"/>
      <c r="AI50" s="24"/>
      <c r="AJ50" s="25">
        <f>+'[7]2015-2017'!$W$43</f>
        <v>5721.54</v>
      </c>
      <c r="AK50" s="25">
        <f t="shared" si="159"/>
        <v>5721.54</v>
      </c>
      <c r="AL50" s="25">
        <f>+'exp line dept(2016)'!F47</f>
        <v>9000</v>
      </c>
      <c r="AM50" s="25">
        <f>+'exp line dept(2017)'!G50</f>
        <v>12500</v>
      </c>
      <c r="AN50" s="25">
        <f t="shared" si="160"/>
        <v>12500</v>
      </c>
      <c r="AO50" s="26">
        <f t="shared" si="161"/>
        <v>3500</v>
      </c>
      <c r="AP50" s="25"/>
      <c r="AQ50" s="24"/>
      <c r="AR50" s="25"/>
      <c r="AS50" s="25">
        <f t="shared" si="162"/>
        <v>0</v>
      </c>
      <c r="AT50" s="25">
        <f>+'exp line dept(2016)'!G47</f>
        <v>5000</v>
      </c>
      <c r="AU50" s="25">
        <f>+'exp line dept(2017)'!H50</f>
        <v>15000</v>
      </c>
      <c r="AV50" s="25">
        <f t="shared" si="163"/>
        <v>15000</v>
      </c>
      <c r="AW50" s="26">
        <f t="shared" si="164"/>
        <v>10000</v>
      </c>
      <c r="AX50" s="25"/>
      <c r="AY50" s="24"/>
      <c r="AZ50" s="25"/>
      <c r="BA50" s="25">
        <f t="shared" si="165"/>
        <v>0</v>
      </c>
      <c r="BB50" s="25">
        <f>+'exp line dept(2016)'!H50</f>
        <v>0</v>
      </c>
      <c r="BC50" s="25">
        <f>+'exp line dept(2017)'!I50</f>
        <v>0</v>
      </c>
      <c r="BD50" s="25">
        <f t="shared" si="166"/>
        <v>0</v>
      </c>
      <c r="BE50" s="26">
        <f t="shared" si="167"/>
        <v>0</v>
      </c>
      <c r="BF50" s="25"/>
      <c r="BG50" s="24"/>
      <c r="BH50" s="25"/>
      <c r="BI50" s="25">
        <f t="shared" si="168"/>
        <v>0</v>
      </c>
      <c r="BJ50" s="25">
        <f>+'exp line dept(2016)'!I47</f>
        <v>17000</v>
      </c>
      <c r="BK50" s="25">
        <f>+'exp line dept(2017)'!J50</f>
        <v>17000</v>
      </c>
      <c r="BL50" s="25">
        <f t="shared" si="169"/>
        <v>17000</v>
      </c>
      <c r="BM50" s="26">
        <f t="shared" si="170"/>
        <v>0</v>
      </c>
      <c r="BN50" s="25"/>
      <c r="BO50" s="24">
        <f>+'[10]2015-2017'!$AB$36</f>
        <v>30000</v>
      </c>
      <c r="BP50" s="25">
        <f>+'[10]2015-2017'!$AC$36</f>
        <v>27669.15</v>
      </c>
      <c r="BQ50" s="25">
        <f t="shared" si="171"/>
        <v>-2330.8499999999985</v>
      </c>
      <c r="BR50" s="25">
        <f>+'exp line dept(2016)'!J47</f>
        <v>25000</v>
      </c>
      <c r="BS50" s="25">
        <f>+'exp line dept(2017)'!K50</f>
        <v>25000</v>
      </c>
      <c r="BT50" s="25">
        <f t="shared" si="172"/>
        <v>-5000</v>
      </c>
      <c r="BU50" s="26">
        <f t="shared" si="173"/>
        <v>0</v>
      </c>
      <c r="BV50" s="25"/>
      <c r="BW50" s="24"/>
      <c r="BX50" s="25"/>
      <c r="BY50" s="25">
        <f t="shared" si="174"/>
        <v>0</v>
      </c>
      <c r="BZ50" s="25">
        <f>+'exp line dept(2016)'!K47</f>
        <v>0</v>
      </c>
      <c r="CA50" s="25">
        <f>+'exp line dept(2017)'!L50</f>
        <v>0</v>
      </c>
      <c r="CB50" s="25">
        <f t="shared" si="175"/>
        <v>0</v>
      </c>
      <c r="CC50" s="26">
        <f t="shared" si="176"/>
        <v>0</v>
      </c>
      <c r="CD50" s="25"/>
      <c r="CE50" s="24">
        <f t="shared" si="177"/>
        <v>30000</v>
      </c>
      <c r="CF50" s="25">
        <f t="shared" si="178"/>
        <v>34390.69</v>
      </c>
      <c r="CG50" s="25">
        <f t="shared" si="179"/>
        <v>4390.6900000000023</v>
      </c>
      <c r="CH50" s="25">
        <f t="shared" si="180"/>
        <v>83500</v>
      </c>
      <c r="CI50" s="25">
        <f t="shared" si="181"/>
        <v>98000</v>
      </c>
      <c r="CJ50" s="25">
        <f t="shared" si="182"/>
        <v>68000</v>
      </c>
      <c r="CK50" s="26">
        <f t="shared" si="183"/>
        <v>14500</v>
      </c>
    </row>
    <row r="51" spans="2:89" x14ac:dyDescent="0.2">
      <c r="B51" s="8" t="s">
        <v>64</v>
      </c>
      <c r="C51" s="24">
        <f>+'[4]2015-2017'!$AB$34</f>
        <v>30000</v>
      </c>
      <c r="D51" s="25">
        <f>+'[4]2015-2017'!$AC$34</f>
        <v>20150.88</v>
      </c>
      <c r="E51" s="25">
        <f t="shared" si="147"/>
        <v>-9849.119999999999</v>
      </c>
      <c r="F51" s="25">
        <f>+'exp line dept(2016)'!C48</f>
        <v>30000</v>
      </c>
      <c r="G51" s="25">
        <f>+'exp line dept(2017)'!C51</f>
        <v>30000</v>
      </c>
      <c r="H51" s="25">
        <f t="shared" si="148"/>
        <v>0</v>
      </c>
      <c r="I51" s="26">
        <f t="shared" si="149"/>
        <v>0</v>
      </c>
      <c r="J51" s="25"/>
      <c r="K51" s="24">
        <v>0</v>
      </c>
      <c r="L51" s="25">
        <v>0</v>
      </c>
      <c r="M51" s="25">
        <f t="shared" si="150"/>
        <v>0</v>
      </c>
      <c r="N51" s="25">
        <v>0</v>
      </c>
      <c r="O51" s="25">
        <f>+'exp line dept(2017)'!D51</f>
        <v>0</v>
      </c>
      <c r="P51" s="25">
        <f t="shared" si="151"/>
        <v>0</v>
      </c>
      <c r="Q51" s="26">
        <f t="shared" si="152"/>
        <v>0</v>
      </c>
      <c r="R51" s="25"/>
      <c r="S51" s="24"/>
      <c r="T51" s="25"/>
      <c r="U51" s="25">
        <f t="shared" si="153"/>
        <v>0</v>
      </c>
      <c r="V51" s="25">
        <f>+'exp line dept(2016)'!D48</f>
        <v>0</v>
      </c>
      <c r="W51" s="25">
        <f>+'exp_line office'!G51</f>
        <v>0</v>
      </c>
      <c r="X51" s="25">
        <f t="shared" si="154"/>
        <v>0</v>
      </c>
      <c r="Y51" s="26">
        <f t="shared" si="155"/>
        <v>0</v>
      </c>
      <c r="Z51" s="25"/>
      <c r="AA51" s="24"/>
      <c r="AB51" s="25"/>
      <c r="AC51" s="25">
        <f t="shared" si="156"/>
        <v>0</v>
      </c>
      <c r="AD51" s="25"/>
      <c r="AE51" s="25">
        <f>+'exp line dept(2017)'!F51</f>
        <v>0</v>
      </c>
      <c r="AF51" s="25">
        <f t="shared" si="157"/>
        <v>0</v>
      </c>
      <c r="AG51" s="26">
        <f t="shared" si="158"/>
        <v>0</v>
      </c>
      <c r="AH51" s="25"/>
      <c r="AI51" s="24"/>
      <c r="AJ51" s="25"/>
      <c r="AK51" s="25">
        <f t="shared" si="159"/>
        <v>0</v>
      </c>
      <c r="AL51" s="25">
        <f>+'exp line dept(2016)'!F48</f>
        <v>0</v>
      </c>
      <c r="AM51" s="25">
        <f>+'exp line dept(2017)'!G51</f>
        <v>0</v>
      </c>
      <c r="AN51" s="25">
        <f t="shared" si="160"/>
        <v>0</v>
      </c>
      <c r="AO51" s="26">
        <f t="shared" si="161"/>
        <v>0</v>
      </c>
      <c r="AP51" s="25"/>
      <c r="AQ51" s="24"/>
      <c r="AR51" s="25"/>
      <c r="AS51" s="25">
        <f t="shared" si="162"/>
        <v>0</v>
      </c>
      <c r="AT51" s="25">
        <v>0</v>
      </c>
      <c r="AU51" s="25">
        <f>+'exp line dept(2017)'!H51</f>
        <v>0</v>
      </c>
      <c r="AV51" s="25">
        <f t="shared" si="163"/>
        <v>0</v>
      </c>
      <c r="AW51" s="26">
        <f t="shared" si="164"/>
        <v>0</v>
      </c>
      <c r="AX51" s="25"/>
      <c r="AY51" s="24"/>
      <c r="AZ51" s="25"/>
      <c r="BA51" s="25">
        <f t="shared" si="165"/>
        <v>0</v>
      </c>
      <c r="BB51" s="25">
        <f>+'exp line dept(2016)'!H51</f>
        <v>0</v>
      </c>
      <c r="BC51" s="25">
        <f>+'exp line dept(2017)'!I51</f>
        <v>0</v>
      </c>
      <c r="BD51" s="25">
        <f t="shared" si="166"/>
        <v>0</v>
      </c>
      <c r="BE51" s="26">
        <f t="shared" si="167"/>
        <v>0</v>
      </c>
      <c r="BF51" s="25"/>
      <c r="BG51" s="24">
        <f>+'[9]2015-2017'!$BF$42</f>
        <v>15000</v>
      </c>
      <c r="BH51" s="25">
        <f>+'[9]2015-2017'!$BG$42</f>
        <v>8282.33</v>
      </c>
      <c r="BI51" s="25">
        <f t="shared" si="168"/>
        <v>-6717.67</v>
      </c>
      <c r="BJ51" s="25">
        <f>+'exp line dept(2016)'!I48</f>
        <v>15000</v>
      </c>
      <c r="BK51" s="25">
        <f>+'exp line dept(2017)'!J51</f>
        <v>15000</v>
      </c>
      <c r="BL51" s="25">
        <f t="shared" si="169"/>
        <v>0</v>
      </c>
      <c r="BM51" s="26">
        <f t="shared" si="170"/>
        <v>0</v>
      </c>
      <c r="BN51" s="25"/>
      <c r="BO51" s="24">
        <f>+'[10]2015-2017'!$AB$34</f>
        <v>10000</v>
      </c>
      <c r="BP51" s="25">
        <f>+'[10]2015-2017'!$AC$34</f>
        <v>16293.12</v>
      </c>
      <c r="BQ51" s="25">
        <f t="shared" si="171"/>
        <v>6293.1200000000008</v>
      </c>
      <c r="BR51" s="25">
        <f>+'exp line dept(2016)'!J48</f>
        <v>34000</v>
      </c>
      <c r="BS51" s="25">
        <f>+'exp line dept(2017)'!K51</f>
        <v>34000</v>
      </c>
      <c r="BT51" s="25">
        <f t="shared" si="172"/>
        <v>24000</v>
      </c>
      <c r="BU51" s="26">
        <f t="shared" si="173"/>
        <v>0</v>
      </c>
      <c r="BV51" s="25"/>
      <c r="BW51" s="24"/>
      <c r="BX51" s="25"/>
      <c r="BY51" s="25">
        <f t="shared" si="174"/>
        <v>0</v>
      </c>
      <c r="BZ51" s="25">
        <f>+'exp line dept(2016)'!K48</f>
        <v>7000</v>
      </c>
      <c r="CA51" s="25">
        <f>+'exp line dept(2017)'!L51</f>
        <v>7000</v>
      </c>
      <c r="CB51" s="25">
        <f t="shared" si="175"/>
        <v>7000</v>
      </c>
      <c r="CC51" s="26">
        <f t="shared" si="176"/>
        <v>0</v>
      </c>
      <c r="CD51" s="25"/>
      <c r="CE51" s="24">
        <f t="shared" si="177"/>
        <v>55000</v>
      </c>
      <c r="CF51" s="25">
        <f t="shared" si="178"/>
        <v>44726.33</v>
      </c>
      <c r="CG51" s="25">
        <f t="shared" si="179"/>
        <v>-10273.669999999998</v>
      </c>
      <c r="CH51" s="25">
        <f t="shared" si="180"/>
        <v>86000</v>
      </c>
      <c r="CI51" s="25">
        <f t="shared" si="181"/>
        <v>86000</v>
      </c>
      <c r="CJ51" s="25">
        <f t="shared" si="182"/>
        <v>31000</v>
      </c>
      <c r="CK51" s="26">
        <f t="shared" si="183"/>
        <v>0</v>
      </c>
    </row>
    <row r="52" spans="2:89" x14ac:dyDescent="0.2">
      <c r="B52" s="8" t="s">
        <v>35</v>
      </c>
      <c r="C52" s="24">
        <f>+'[4]2015-2017'!$AB$37</f>
        <v>30000</v>
      </c>
      <c r="D52" s="25">
        <f>+'[4]2015-2017'!$AC$37</f>
        <v>4443.8900000000003</v>
      </c>
      <c r="E52" s="25">
        <f t="shared" si="147"/>
        <v>-25556.11</v>
      </c>
      <c r="F52" s="25">
        <f>+'exp line dept(2016)'!C49</f>
        <v>30000</v>
      </c>
      <c r="G52" s="25">
        <f>+'exp line dept(2017)'!C52</f>
        <v>30000</v>
      </c>
      <c r="H52" s="25">
        <f t="shared" si="148"/>
        <v>0</v>
      </c>
      <c r="I52" s="26">
        <f t="shared" si="149"/>
        <v>0</v>
      </c>
      <c r="J52" s="25"/>
      <c r="K52" s="24">
        <v>0</v>
      </c>
      <c r="L52" s="25">
        <v>0</v>
      </c>
      <c r="M52" s="25">
        <f t="shared" si="150"/>
        <v>0</v>
      </c>
      <c r="N52" s="25">
        <v>0</v>
      </c>
      <c r="O52" s="25">
        <f>+'exp line dept(2017)'!D52</f>
        <v>0</v>
      </c>
      <c r="P52" s="25">
        <f t="shared" si="151"/>
        <v>0</v>
      </c>
      <c r="Q52" s="26">
        <f t="shared" si="152"/>
        <v>0</v>
      </c>
      <c r="R52" s="25"/>
      <c r="S52" s="24"/>
      <c r="T52" s="25"/>
      <c r="U52" s="25">
        <f t="shared" si="153"/>
        <v>0</v>
      </c>
      <c r="V52" s="25">
        <f>+'exp line dept(2016)'!D49</f>
        <v>0</v>
      </c>
      <c r="W52" s="25">
        <f>+'exp_line office'!G52</f>
        <v>0</v>
      </c>
      <c r="X52" s="25">
        <f t="shared" si="154"/>
        <v>0</v>
      </c>
      <c r="Y52" s="26">
        <f t="shared" si="155"/>
        <v>0</v>
      </c>
      <c r="Z52" s="25"/>
      <c r="AA52" s="24"/>
      <c r="AB52" s="25"/>
      <c r="AC52" s="25">
        <f t="shared" si="156"/>
        <v>0</v>
      </c>
      <c r="AD52" s="25"/>
      <c r="AE52" s="25">
        <f>+'exp line dept(2017)'!F52</f>
        <v>0</v>
      </c>
      <c r="AF52" s="25">
        <f t="shared" si="157"/>
        <v>0</v>
      </c>
      <c r="AG52" s="26">
        <f t="shared" si="158"/>
        <v>0</v>
      </c>
      <c r="AH52" s="25"/>
      <c r="AI52" s="24"/>
      <c r="AJ52" s="25"/>
      <c r="AK52" s="25">
        <f t="shared" si="159"/>
        <v>0</v>
      </c>
      <c r="AL52" s="25">
        <f>+'exp line dept(2016)'!F49</f>
        <v>0</v>
      </c>
      <c r="AM52" s="25">
        <f>+'exp line dept(2017)'!G52</f>
        <v>0</v>
      </c>
      <c r="AN52" s="25">
        <f t="shared" si="160"/>
        <v>0</v>
      </c>
      <c r="AO52" s="26">
        <f t="shared" si="161"/>
        <v>0</v>
      </c>
      <c r="AP52" s="25"/>
      <c r="AQ52" s="24"/>
      <c r="AR52" s="25"/>
      <c r="AS52" s="25">
        <f t="shared" si="162"/>
        <v>0</v>
      </c>
      <c r="AT52" s="25">
        <v>0</v>
      </c>
      <c r="AU52" s="25">
        <f>+'exp line dept(2017)'!H52</f>
        <v>0</v>
      </c>
      <c r="AV52" s="25">
        <f t="shared" si="163"/>
        <v>0</v>
      </c>
      <c r="AW52" s="26">
        <f t="shared" si="164"/>
        <v>0</v>
      </c>
      <c r="AX52" s="25"/>
      <c r="AY52" s="24"/>
      <c r="AZ52" s="25"/>
      <c r="BA52" s="25">
        <f t="shared" si="165"/>
        <v>0</v>
      </c>
      <c r="BB52" s="25">
        <v>0</v>
      </c>
      <c r="BC52" s="25">
        <f>+'exp line dept(2017)'!I52</f>
        <v>0</v>
      </c>
      <c r="BD52" s="25">
        <f t="shared" si="166"/>
        <v>0</v>
      </c>
      <c r="BE52" s="26">
        <f t="shared" si="167"/>
        <v>0</v>
      </c>
      <c r="BF52" s="25"/>
      <c r="BG52" s="24"/>
      <c r="BH52" s="25"/>
      <c r="BI52" s="25">
        <f t="shared" si="168"/>
        <v>0</v>
      </c>
      <c r="BJ52" s="25">
        <f>+'exp line dept(2016)'!I49</f>
        <v>0</v>
      </c>
      <c r="BK52" s="25">
        <f>+'exp line dept(2017)'!J52</f>
        <v>0</v>
      </c>
      <c r="BL52" s="25">
        <f t="shared" si="169"/>
        <v>0</v>
      </c>
      <c r="BM52" s="26">
        <f t="shared" si="170"/>
        <v>0</v>
      </c>
      <c r="BN52" s="25"/>
      <c r="BO52" s="24"/>
      <c r="BP52" s="25"/>
      <c r="BQ52" s="25">
        <f t="shared" si="171"/>
        <v>0</v>
      </c>
      <c r="BR52" s="25">
        <f>+'exp line dept(2016)'!J49</f>
        <v>0</v>
      </c>
      <c r="BS52" s="25">
        <f>+'exp line dept(2017)'!K52</f>
        <v>0</v>
      </c>
      <c r="BT52" s="25">
        <f t="shared" si="172"/>
        <v>0</v>
      </c>
      <c r="BU52" s="26">
        <f t="shared" si="173"/>
        <v>0</v>
      </c>
      <c r="BV52" s="25"/>
      <c r="BW52" s="24"/>
      <c r="BX52" s="25"/>
      <c r="BY52" s="25">
        <f t="shared" si="174"/>
        <v>0</v>
      </c>
      <c r="BZ52" s="25">
        <f>+'exp line dept(2016)'!K49</f>
        <v>0</v>
      </c>
      <c r="CA52" s="25">
        <f>+'exp line dept(2017)'!L52</f>
        <v>0</v>
      </c>
      <c r="CB52" s="25">
        <f t="shared" si="175"/>
        <v>0</v>
      </c>
      <c r="CC52" s="26">
        <f t="shared" si="176"/>
        <v>0</v>
      </c>
      <c r="CD52" s="25"/>
      <c r="CE52" s="24">
        <f t="shared" si="177"/>
        <v>30000</v>
      </c>
      <c r="CF52" s="25">
        <f t="shared" si="178"/>
        <v>4443.8900000000003</v>
      </c>
      <c r="CG52" s="25">
        <f t="shared" si="179"/>
        <v>-25556.11</v>
      </c>
      <c r="CH52" s="25">
        <f t="shared" si="180"/>
        <v>30000</v>
      </c>
      <c r="CI52" s="25">
        <f t="shared" si="181"/>
        <v>30000</v>
      </c>
      <c r="CJ52" s="25">
        <f t="shared" si="182"/>
        <v>0</v>
      </c>
      <c r="CK52" s="26">
        <f t="shared" si="183"/>
        <v>0</v>
      </c>
    </row>
    <row r="53" spans="2:89" x14ac:dyDescent="0.2">
      <c r="B53" s="8" t="s">
        <v>65</v>
      </c>
      <c r="C53" s="24">
        <f>+'[4]2015-2017'!$AB$38</f>
        <v>25000</v>
      </c>
      <c r="D53" s="25">
        <f>+'[4]2015-2017'!$AC$38</f>
        <v>20616.669999999998</v>
      </c>
      <c r="E53" s="25">
        <f t="shared" si="147"/>
        <v>-4383.3300000000017</v>
      </c>
      <c r="F53" s="25">
        <f>+'exp line dept(2016)'!C50</f>
        <v>25000</v>
      </c>
      <c r="G53" s="25">
        <f>+'exp line dept(2017)'!C53</f>
        <v>25000</v>
      </c>
      <c r="H53" s="25">
        <f t="shared" si="148"/>
        <v>0</v>
      </c>
      <c r="I53" s="26">
        <f t="shared" si="149"/>
        <v>0</v>
      </c>
      <c r="J53" s="25"/>
      <c r="K53" s="24">
        <v>0</v>
      </c>
      <c r="L53" s="25">
        <v>0</v>
      </c>
      <c r="M53" s="25">
        <f t="shared" si="150"/>
        <v>0</v>
      </c>
      <c r="N53" s="25">
        <v>0</v>
      </c>
      <c r="O53" s="25">
        <f>+'exp line dept(2017)'!D53</f>
        <v>0</v>
      </c>
      <c r="P53" s="25">
        <f t="shared" si="151"/>
        <v>0</v>
      </c>
      <c r="Q53" s="26">
        <f t="shared" si="152"/>
        <v>0</v>
      </c>
      <c r="R53" s="25"/>
      <c r="S53" s="24"/>
      <c r="T53" s="25"/>
      <c r="U53" s="25">
        <f t="shared" si="153"/>
        <v>0</v>
      </c>
      <c r="V53" s="25">
        <f>+'exp line dept(2016)'!D50</f>
        <v>0</v>
      </c>
      <c r="W53" s="25">
        <f>+'exp_line office'!G53</f>
        <v>0</v>
      </c>
      <c r="X53" s="25">
        <f t="shared" si="154"/>
        <v>0</v>
      </c>
      <c r="Y53" s="26">
        <f t="shared" si="155"/>
        <v>0</v>
      </c>
      <c r="Z53" s="25"/>
      <c r="AA53" s="24"/>
      <c r="AB53" s="25"/>
      <c r="AC53" s="25">
        <f t="shared" si="156"/>
        <v>0</v>
      </c>
      <c r="AD53" s="25"/>
      <c r="AE53" s="25">
        <f>+'exp line dept(2017)'!F53</f>
        <v>0</v>
      </c>
      <c r="AF53" s="25">
        <f t="shared" si="157"/>
        <v>0</v>
      </c>
      <c r="AG53" s="26">
        <f t="shared" si="158"/>
        <v>0</v>
      </c>
      <c r="AH53" s="25"/>
      <c r="AI53" s="24"/>
      <c r="AJ53" s="25"/>
      <c r="AK53" s="25">
        <f t="shared" si="159"/>
        <v>0</v>
      </c>
      <c r="AL53" s="25">
        <f>+'exp line dept(2016)'!F50</f>
        <v>0</v>
      </c>
      <c r="AM53" s="25">
        <f>+'exp line dept(2017)'!G53</f>
        <v>0</v>
      </c>
      <c r="AN53" s="25">
        <f t="shared" si="160"/>
        <v>0</v>
      </c>
      <c r="AO53" s="26">
        <f t="shared" si="161"/>
        <v>0</v>
      </c>
      <c r="AP53" s="25"/>
      <c r="AQ53" s="24"/>
      <c r="AR53" s="25"/>
      <c r="AS53" s="25">
        <f t="shared" si="162"/>
        <v>0</v>
      </c>
      <c r="AT53" s="25">
        <v>0</v>
      </c>
      <c r="AU53" s="25">
        <f>+'exp line dept(2017)'!H53</f>
        <v>0</v>
      </c>
      <c r="AV53" s="25">
        <f t="shared" si="163"/>
        <v>0</v>
      </c>
      <c r="AW53" s="26">
        <f t="shared" si="164"/>
        <v>0</v>
      </c>
      <c r="AX53" s="25"/>
      <c r="AY53" s="24"/>
      <c r="AZ53" s="25"/>
      <c r="BA53" s="25">
        <f t="shared" si="165"/>
        <v>0</v>
      </c>
      <c r="BB53" s="25">
        <v>0</v>
      </c>
      <c r="BC53" s="25">
        <f>+'exp line dept(2017)'!I53</f>
        <v>0</v>
      </c>
      <c r="BD53" s="25">
        <f t="shared" si="166"/>
        <v>0</v>
      </c>
      <c r="BE53" s="26">
        <f t="shared" si="167"/>
        <v>0</v>
      </c>
      <c r="BF53" s="25"/>
      <c r="BG53" s="24"/>
      <c r="BH53" s="25"/>
      <c r="BI53" s="25">
        <f t="shared" si="168"/>
        <v>0</v>
      </c>
      <c r="BJ53" s="25">
        <f>+'exp line dept(2016)'!I50</f>
        <v>0</v>
      </c>
      <c r="BK53" s="25">
        <f>+'exp line dept(2017)'!J53</f>
        <v>0</v>
      </c>
      <c r="BL53" s="25">
        <f t="shared" si="169"/>
        <v>0</v>
      </c>
      <c r="BM53" s="26">
        <f t="shared" si="170"/>
        <v>0</v>
      </c>
      <c r="BN53" s="25"/>
      <c r="BO53" s="24"/>
      <c r="BP53" s="25"/>
      <c r="BQ53" s="25">
        <f t="shared" si="171"/>
        <v>0</v>
      </c>
      <c r="BR53" s="25">
        <f>+'exp line dept(2016)'!J50</f>
        <v>0</v>
      </c>
      <c r="BS53" s="25">
        <f>+'exp line dept(2017)'!K53</f>
        <v>0</v>
      </c>
      <c r="BT53" s="25">
        <f t="shared" si="172"/>
        <v>0</v>
      </c>
      <c r="BU53" s="26">
        <f t="shared" si="173"/>
        <v>0</v>
      </c>
      <c r="BV53" s="25"/>
      <c r="BW53" s="24"/>
      <c r="BX53" s="25"/>
      <c r="BY53" s="25">
        <f t="shared" si="174"/>
        <v>0</v>
      </c>
      <c r="BZ53" s="25">
        <f>+'exp line dept(2016)'!K50</f>
        <v>0</v>
      </c>
      <c r="CA53" s="25">
        <f>+'exp line dept(2017)'!L53</f>
        <v>0</v>
      </c>
      <c r="CB53" s="25">
        <f t="shared" si="175"/>
        <v>0</v>
      </c>
      <c r="CC53" s="26">
        <f t="shared" si="176"/>
        <v>0</v>
      </c>
      <c r="CD53" s="25"/>
      <c r="CE53" s="24">
        <f t="shared" si="177"/>
        <v>25000</v>
      </c>
      <c r="CF53" s="25">
        <f t="shared" si="178"/>
        <v>20616.669999999998</v>
      </c>
      <c r="CG53" s="25">
        <f t="shared" si="179"/>
        <v>-4383.3300000000017</v>
      </c>
      <c r="CH53" s="25">
        <f t="shared" si="180"/>
        <v>25000</v>
      </c>
      <c r="CI53" s="25">
        <f t="shared" si="181"/>
        <v>25000</v>
      </c>
      <c r="CJ53" s="25">
        <f t="shared" si="182"/>
        <v>0</v>
      </c>
      <c r="CK53" s="26">
        <f t="shared" si="183"/>
        <v>0</v>
      </c>
    </row>
    <row r="54" spans="2:89" x14ac:dyDescent="0.2">
      <c r="B54" s="8" t="s">
        <v>66</v>
      </c>
      <c r="C54" s="24"/>
      <c r="D54" s="25"/>
      <c r="E54" s="25">
        <f t="shared" si="147"/>
        <v>0</v>
      </c>
      <c r="F54" s="25">
        <v>0</v>
      </c>
      <c r="G54" s="25">
        <f>+'exp line dept(2017)'!C54</f>
        <v>0</v>
      </c>
      <c r="H54" s="25">
        <f t="shared" si="148"/>
        <v>0</v>
      </c>
      <c r="I54" s="26">
        <f t="shared" si="149"/>
        <v>0</v>
      </c>
      <c r="J54" s="25"/>
      <c r="K54" s="24">
        <v>0</v>
      </c>
      <c r="L54" s="25">
        <v>0</v>
      </c>
      <c r="M54" s="25">
        <f t="shared" si="150"/>
        <v>0</v>
      </c>
      <c r="N54" s="25">
        <v>50000</v>
      </c>
      <c r="O54" s="25">
        <f>+'exp line dept(2017)'!D54</f>
        <v>0</v>
      </c>
      <c r="P54" s="25">
        <f t="shared" si="151"/>
        <v>0</v>
      </c>
      <c r="Q54" s="26">
        <f t="shared" si="152"/>
        <v>-50000</v>
      </c>
      <c r="R54" s="25"/>
      <c r="S54" s="24"/>
      <c r="T54" s="25"/>
      <c r="U54" s="25">
        <f t="shared" si="153"/>
        <v>0</v>
      </c>
      <c r="V54" s="25">
        <f>+'exp line dept(2016)'!D51</f>
        <v>0</v>
      </c>
      <c r="W54" s="25">
        <f>+'exp_line office'!G54</f>
        <v>0</v>
      </c>
      <c r="X54" s="25">
        <f t="shared" si="154"/>
        <v>0</v>
      </c>
      <c r="Y54" s="26">
        <f t="shared" si="155"/>
        <v>0</v>
      </c>
      <c r="Z54" s="25"/>
      <c r="AA54" s="24"/>
      <c r="AB54" s="25"/>
      <c r="AC54" s="25">
        <f t="shared" si="156"/>
        <v>0</v>
      </c>
      <c r="AD54" s="25"/>
      <c r="AE54" s="25">
        <f>+'exp line dept(2017)'!F54</f>
        <v>0</v>
      </c>
      <c r="AF54" s="25">
        <f t="shared" si="157"/>
        <v>0</v>
      </c>
      <c r="AG54" s="26">
        <f t="shared" si="158"/>
        <v>0</v>
      </c>
      <c r="AH54" s="25"/>
      <c r="AI54" s="24"/>
      <c r="AJ54" s="25"/>
      <c r="AK54" s="25">
        <f t="shared" si="159"/>
        <v>0</v>
      </c>
      <c r="AL54" s="25">
        <f>+'exp line dept(2016)'!F51</f>
        <v>0</v>
      </c>
      <c r="AM54" s="25">
        <f>+'exp line dept(2017)'!G54</f>
        <v>0</v>
      </c>
      <c r="AN54" s="25">
        <f t="shared" si="160"/>
        <v>0</v>
      </c>
      <c r="AO54" s="26">
        <f t="shared" si="161"/>
        <v>0</v>
      </c>
      <c r="AP54" s="25"/>
      <c r="AQ54" s="24"/>
      <c r="AR54" s="25"/>
      <c r="AS54" s="25">
        <f t="shared" si="162"/>
        <v>0</v>
      </c>
      <c r="AT54" s="25">
        <v>0</v>
      </c>
      <c r="AU54" s="25">
        <f>+'exp line dept(2017)'!H54</f>
        <v>0</v>
      </c>
      <c r="AV54" s="25">
        <f t="shared" si="163"/>
        <v>0</v>
      </c>
      <c r="AW54" s="26">
        <f t="shared" si="164"/>
        <v>0</v>
      </c>
      <c r="AX54" s="25"/>
      <c r="AY54" s="24"/>
      <c r="AZ54" s="25"/>
      <c r="BA54" s="25">
        <f t="shared" si="165"/>
        <v>0</v>
      </c>
      <c r="BB54" s="25">
        <f>+'exp line dept(2016)'!H54</f>
        <v>0</v>
      </c>
      <c r="BC54" s="25">
        <f>+'exp line dept(2017)'!I54</f>
        <v>0</v>
      </c>
      <c r="BD54" s="25">
        <f t="shared" si="166"/>
        <v>0</v>
      </c>
      <c r="BE54" s="26">
        <f t="shared" si="167"/>
        <v>0</v>
      </c>
      <c r="BF54" s="25"/>
      <c r="BG54" s="24"/>
      <c r="BH54" s="25"/>
      <c r="BI54" s="25">
        <f t="shared" si="168"/>
        <v>0</v>
      </c>
      <c r="BJ54" s="25">
        <f>+'exp line dept(2016)'!I51</f>
        <v>0</v>
      </c>
      <c r="BK54" s="25">
        <f>+'exp line dept(2017)'!J54</f>
        <v>0</v>
      </c>
      <c r="BL54" s="25">
        <f t="shared" si="169"/>
        <v>0</v>
      </c>
      <c r="BM54" s="26">
        <f t="shared" si="170"/>
        <v>0</v>
      </c>
      <c r="BN54" s="25"/>
      <c r="BO54" s="24"/>
      <c r="BP54" s="25"/>
      <c r="BQ54" s="25">
        <f t="shared" si="171"/>
        <v>0</v>
      </c>
      <c r="BR54" s="25">
        <f>+'exp line dept(2016)'!J51</f>
        <v>0</v>
      </c>
      <c r="BS54" s="25">
        <f>+'exp line dept(2017)'!K54</f>
        <v>0</v>
      </c>
      <c r="BT54" s="25">
        <f t="shared" si="172"/>
        <v>0</v>
      </c>
      <c r="BU54" s="26">
        <f t="shared" si="173"/>
        <v>0</v>
      </c>
      <c r="BV54" s="25"/>
      <c r="BW54" s="24"/>
      <c r="BX54" s="25"/>
      <c r="BY54" s="25">
        <f t="shared" si="174"/>
        <v>0</v>
      </c>
      <c r="BZ54" s="25">
        <f>+'exp line dept(2016)'!K51</f>
        <v>0</v>
      </c>
      <c r="CA54" s="25">
        <f>+'exp line dept(2017)'!L54</f>
        <v>0</v>
      </c>
      <c r="CB54" s="25">
        <f t="shared" si="175"/>
        <v>0</v>
      </c>
      <c r="CC54" s="26">
        <f t="shared" si="176"/>
        <v>0</v>
      </c>
      <c r="CD54" s="25"/>
      <c r="CE54" s="24">
        <f t="shared" si="177"/>
        <v>0</v>
      </c>
      <c r="CF54" s="25">
        <f t="shared" si="178"/>
        <v>0</v>
      </c>
      <c r="CG54" s="25">
        <f t="shared" si="179"/>
        <v>0</v>
      </c>
      <c r="CH54" s="25">
        <f>+N54</f>
        <v>50000</v>
      </c>
      <c r="CI54" s="25">
        <f t="shared" si="181"/>
        <v>0</v>
      </c>
      <c r="CJ54" s="25">
        <f t="shared" si="182"/>
        <v>0</v>
      </c>
      <c r="CK54" s="26">
        <f t="shared" si="183"/>
        <v>-50000</v>
      </c>
    </row>
    <row r="55" spans="2:89" x14ac:dyDescent="0.2">
      <c r="B55" s="8" t="s">
        <v>146</v>
      </c>
      <c r="C55" s="24">
        <f>+'[4]2015-2017'!$AB$30</f>
        <v>20000</v>
      </c>
      <c r="D55" s="25">
        <f>+'[4]2015-2017'!$AC$30</f>
        <v>401.46</v>
      </c>
      <c r="E55" s="25">
        <f t="shared" si="147"/>
        <v>-19598.54</v>
      </c>
      <c r="F55" s="25"/>
      <c r="G55" s="25"/>
      <c r="H55" s="25">
        <f t="shared" ref="H55" si="188">+G55-C55</f>
        <v>-20000</v>
      </c>
      <c r="I55" s="26">
        <f t="shared" ref="I55" si="189">+G55-F55</f>
        <v>0</v>
      </c>
      <c r="J55" s="25"/>
      <c r="K55" s="24">
        <v>0</v>
      </c>
      <c r="L55" s="25">
        <v>0</v>
      </c>
      <c r="M55" s="25">
        <f t="shared" si="150"/>
        <v>0</v>
      </c>
      <c r="N55" s="25">
        <v>0</v>
      </c>
      <c r="O55" s="25">
        <f>+'exp line dept(2017)'!D55</f>
        <v>0</v>
      </c>
      <c r="P55" s="25">
        <f t="shared" si="151"/>
        <v>0</v>
      </c>
      <c r="Q55" s="26">
        <f t="shared" si="152"/>
        <v>0</v>
      </c>
      <c r="R55" s="25"/>
      <c r="S55" s="24"/>
      <c r="T55" s="25"/>
      <c r="U55" s="25"/>
      <c r="V55" s="25"/>
      <c r="W55" s="25"/>
      <c r="X55" s="25"/>
      <c r="Y55" s="26"/>
      <c r="Z55" s="25"/>
      <c r="AA55" s="24"/>
      <c r="AB55" s="25"/>
      <c r="AC55" s="25"/>
      <c r="AD55" s="25"/>
      <c r="AE55" s="25"/>
      <c r="AF55" s="25"/>
      <c r="AG55" s="26"/>
      <c r="AH55" s="25"/>
      <c r="AI55" s="24"/>
      <c r="AJ55" s="25"/>
      <c r="AK55" s="25"/>
      <c r="AL55" s="25"/>
      <c r="AM55" s="25"/>
      <c r="AN55" s="25"/>
      <c r="AO55" s="26"/>
      <c r="AP55" s="25"/>
      <c r="AQ55" s="24"/>
      <c r="AR55" s="25"/>
      <c r="AS55" s="25"/>
      <c r="AT55" s="25"/>
      <c r="AU55" s="25"/>
      <c r="AV55" s="25"/>
      <c r="AW55" s="26"/>
      <c r="AX55" s="25"/>
      <c r="AY55" s="24"/>
      <c r="AZ55" s="25"/>
      <c r="BA55" s="25"/>
      <c r="BB55" s="25"/>
      <c r="BC55" s="25"/>
      <c r="BD55" s="25"/>
      <c r="BE55" s="26"/>
      <c r="BF55" s="25"/>
      <c r="BG55" s="24"/>
      <c r="BH55" s="25"/>
      <c r="BI55" s="25"/>
      <c r="BJ55" s="25"/>
      <c r="BK55" s="25"/>
      <c r="BL55" s="25"/>
      <c r="BM55" s="26"/>
      <c r="BN55" s="25"/>
      <c r="BO55" s="24"/>
      <c r="BP55" s="25"/>
      <c r="BQ55" s="25"/>
      <c r="BR55" s="25"/>
      <c r="BS55" s="25"/>
      <c r="BT55" s="25"/>
      <c r="BU55" s="26"/>
      <c r="BV55" s="25"/>
      <c r="BW55" s="24"/>
      <c r="BX55" s="25"/>
      <c r="BY55" s="25"/>
      <c r="BZ55" s="25"/>
      <c r="CA55" s="25"/>
      <c r="CB55" s="25"/>
      <c r="CC55" s="26"/>
      <c r="CD55" s="25"/>
      <c r="CE55" s="24">
        <f t="shared" si="177"/>
        <v>20000</v>
      </c>
      <c r="CF55" s="25">
        <f t="shared" si="178"/>
        <v>401.46</v>
      </c>
      <c r="CG55" s="25">
        <f t="shared" si="179"/>
        <v>-19598.54</v>
      </c>
      <c r="CH55" s="25">
        <f>+F55+V55+AD55+AL55+AT55+BB55+BJ55+BR55+BZ55</f>
        <v>0</v>
      </c>
      <c r="CI55" s="25">
        <f t="shared" si="181"/>
        <v>0</v>
      </c>
      <c r="CJ55" s="25">
        <f t="shared" si="182"/>
        <v>-20000</v>
      </c>
      <c r="CK55" s="26">
        <f t="shared" si="183"/>
        <v>0</v>
      </c>
    </row>
    <row r="56" spans="2:89" x14ac:dyDescent="0.2">
      <c r="B56" s="8" t="s">
        <v>63</v>
      </c>
      <c r="C56" s="24">
        <f>+'[4]2015-2017'!$AB$39</f>
        <v>24000</v>
      </c>
      <c r="D56" s="25">
        <f>+'[4]2015-2017'!$AC$39</f>
        <v>23768.639999999999</v>
      </c>
      <c r="E56" s="25">
        <f t="shared" si="147"/>
        <v>-231.36000000000058</v>
      </c>
      <c r="F56" s="25">
        <f>+'exp line dept(2016)'!C52</f>
        <v>12000</v>
      </c>
      <c r="G56" s="25">
        <f>+'exp line dept(2017)'!C55</f>
        <v>24000</v>
      </c>
      <c r="H56" s="25">
        <f t="shared" si="148"/>
        <v>0</v>
      </c>
      <c r="I56" s="26">
        <f t="shared" si="149"/>
        <v>12000</v>
      </c>
      <c r="J56" s="25"/>
      <c r="K56" s="24">
        <v>0</v>
      </c>
      <c r="L56" s="25">
        <v>0</v>
      </c>
      <c r="M56" s="25">
        <f t="shared" si="150"/>
        <v>0</v>
      </c>
      <c r="N56" s="25">
        <v>0</v>
      </c>
      <c r="O56" s="25">
        <v>0</v>
      </c>
      <c r="P56" s="25">
        <f t="shared" si="151"/>
        <v>0</v>
      </c>
      <c r="Q56" s="26">
        <f t="shared" si="152"/>
        <v>0</v>
      </c>
      <c r="R56" s="25"/>
      <c r="S56" s="24">
        <f>+'[5]2015-2017'!$V$42</f>
        <v>12835</v>
      </c>
      <c r="T56" s="25">
        <f>+'[5]2015-2017'!$W$40+'[5]2015-2017'!$W$42</f>
        <v>15504.49</v>
      </c>
      <c r="U56" s="25">
        <f t="shared" si="153"/>
        <v>2669.49</v>
      </c>
      <c r="V56" s="25">
        <f>+'exp line dept(2016)'!D52</f>
        <v>7000</v>
      </c>
      <c r="W56" s="25">
        <f>+'exp_line office'!G55</f>
        <v>7000</v>
      </c>
      <c r="X56" s="25">
        <f t="shared" si="154"/>
        <v>-5835</v>
      </c>
      <c r="Y56" s="26">
        <f t="shared" si="155"/>
        <v>0</v>
      </c>
      <c r="Z56" s="25"/>
      <c r="AA56" s="24">
        <f>+'[6]2015-2017'!$V$43+'[6]2015-2017'!$V$46</f>
        <v>2250</v>
      </c>
      <c r="AB56" s="25">
        <f>+'[6]2015-2017'!$W$43+'[6]2015-2017'!$W$45+'[6]2015-2017'!$W$46</f>
        <v>808</v>
      </c>
      <c r="AC56" s="25">
        <f t="shared" si="156"/>
        <v>-1442</v>
      </c>
      <c r="AD56" s="25">
        <f>+'[6]2015-2017'!$Y$43</f>
        <v>500</v>
      </c>
      <c r="AE56" s="25">
        <f>+'exp line dept(2017)'!F55</f>
        <v>2000</v>
      </c>
      <c r="AF56" s="25">
        <f t="shared" si="157"/>
        <v>1192</v>
      </c>
      <c r="AG56" s="26">
        <f t="shared" si="158"/>
        <v>1500</v>
      </c>
      <c r="AH56" s="25"/>
      <c r="AI56" s="24">
        <f>+'[7]2015-2017'!$V$46</f>
        <v>130</v>
      </c>
      <c r="AJ56" s="25">
        <f>+'[7]2015-2017'!$W$46</f>
        <v>100</v>
      </c>
      <c r="AK56" s="25">
        <f t="shared" si="159"/>
        <v>-30</v>
      </c>
      <c r="AL56" s="25">
        <f>+'exp line dept(2016)'!F52</f>
        <v>1500</v>
      </c>
      <c r="AM56" s="25">
        <f>+'exp line dept(2017)'!G55</f>
        <v>2000</v>
      </c>
      <c r="AN56" s="25">
        <f t="shared" si="160"/>
        <v>1870</v>
      </c>
      <c r="AO56" s="26">
        <f t="shared" si="161"/>
        <v>500</v>
      </c>
      <c r="AP56" s="25"/>
      <c r="AQ56" s="24"/>
      <c r="AR56" s="25"/>
      <c r="AS56" s="25">
        <f t="shared" si="162"/>
        <v>0</v>
      </c>
      <c r="AT56" s="25">
        <v>0</v>
      </c>
      <c r="AU56" s="25">
        <f>+'exp line dept(2017)'!H55</f>
        <v>6000</v>
      </c>
      <c r="AV56" s="25">
        <f t="shared" si="163"/>
        <v>6000</v>
      </c>
      <c r="AW56" s="26">
        <f t="shared" si="164"/>
        <v>6000</v>
      </c>
      <c r="AX56" s="25"/>
      <c r="AY56" s="24"/>
      <c r="AZ56" s="25">
        <f>+'[8]2015-2017-IEQA '!$W$35</f>
        <v>50.5</v>
      </c>
      <c r="BA56" s="25">
        <f t="shared" si="165"/>
        <v>50.5</v>
      </c>
      <c r="BB56" s="25">
        <f>+'exp line dept(2016)'!H52</f>
        <v>6000</v>
      </c>
      <c r="BC56" s="25">
        <f>+'exp line dept(2017)'!I55</f>
        <v>18800</v>
      </c>
      <c r="BD56" s="25">
        <f t="shared" si="166"/>
        <v>18800</v>
      </c>
      <c r="BE56" s="26">
        <f t="shared" si="167"/>
        <v>12800</v>
      </c>
      <c r="BF56" s="25"/>
      <c r="BG56" s="24">
        <f>+'[9]2015-2017'!$BF$43</f>
        <v>1197</v>
      </c>
      <c r="BH56" s="25">
        <f>+'[9]2015-2017'!$BG$43</f>
        <v>998.45</v>
      </c>
      <c r="BI56" s="25">
        <f t="shared" si="168"/>
        <v>-198.54999999999995</v>
      </c>
      <c r="BJ56" s="25">
        <f>+'exp line dept(2016)'!I52</f>
        <v>1000</v>
      </c>
      <c r="BK56" s="25">
        <f>+'exp line dept(2017)'!J55</f>
        <v>3000</v>
      </c>
      <c r="BL56" s="25">
        <f t="shared" si="169"/>
        <v>1803</v>
      </c>
      <c r="BM56" s="26">
        <f t="shared" si="170"/>
        <v>2000</v>
      </c>
      <c r="BN56" s="25"/>
      <c r="BO56" s="24">
        <f>+'[10]2015-2017'!$AB$39</f>
        <v>1350</v>
      </c>
      <c r="BP56" s="25">
        <f>+'[10]2015-2017'!$AC$39+'[10]2015-2017'!$AC$38</f>
        <v>3959.87</v>
      </c>
      <c r="BQ56" s="25">
        <f t="shared" si="171"/>
        <v>2609.87</v>
      </c>
      <c r="BR56" s="25">
        <f>+'exp line dept(2016)'!J52</f>
        <v>11350</v>
      </c>
      <c r="BS56" s="25">
        <f>+'exp line dept(2017)'!K55</f>
        <v>6350</v>
      </c>
      <c r="BT56" s="25">
        <f t="shared" si="172"/>
        <v>5000</v>
      </c>
      <c r="BU56" s="26">
        <f t="shared" si="173"/>
        <v>-5000</v>
      </c>
      <c r="BV56" s="25"/>
      <c r="BW56" s="24">
        <f>+'[11]2015-2017'!$AZ$40</f>
        <v>2400</v>
      </c>
      <c r="BX56" s="25">
        <f>+'[11]2015-2017'!$BA$40</f>
        <v>1769.8600000000001</v>
      </c>
      <c r="BY56" s="25">
        <f t="shared" si="174"/>
        <v>-630.13999999999987</v>
      </c>
      <c r="BZ56" s="25">
        <f>+'exp line dept(2016)'!K52</f>
        <v>5500</v>
      </c>
      <c r="CA56" s="25">
        <f>+'exp line dept(2017)'!L55</f>
        <v>5500</v>
      </c>
      <c r="CB56" s="25">
        <f t="shared" si="175"/>
        <v>3100</v>
      </c>
      <c r="CC56" s="26">
        <f t="shared" si="176"/>
        <v>0</v>
      </c>
      <c r="CD56" s="25"/>
      <c r="CE56" s="24">
        <f t="shared" si="177"/>
        <v>44162</v>
      </c>
      <c r="CF56" s="25">
        <f t="shared" si="178"/>
        <v>46959.81</v>
      </c>
      <c r="CG56" s="25">
        <f t="shared" si="179"/>
        <v>2797.8099999999977</v>
      </c>
      <c r="CH56" s="25">
        <f>+F56+V56+AD56+AL56+AT56+BB56+BJ56+BR56+BZ56</f>
        <v>44850</v>
      </c>
      <c r="CI56" s="116">
        <f t="shared" si="181"/>
        <v>74650</v>
      </c>
      <c r="CJ56" s="25">
        <f t="shared" si="182"/>
        <v>30488</v>
      </c>
      <c r="CK56" s="26">
        <f t="shared" si="183"/>
        <v>29800</v>
      </c>
    </row>
    <row r="57" spans="2:89" x14ac:dyDescent="0.2">
      <c r="B57" s="8"/>
      <c r="C57" s="10">
        <f t="shared" ref="C57:I57" si="190">SUM(C29:C56)</f>
        <v>141665</v>
      </c>
      <c r="D57" s="10">
        <f t="shared" si="190"/>
        <v>87384.56</v>
      </c>
      <c r="E57" s="10">
        <f t="shared" si="190"/>
        <v>-54280.44</v>
      </c>
      <c r="F57" s="10">
        <f t="shared" si="190"/>
        <v>179594</v>
      </c>
      <c r="G57" s="10">
        <f t="shared" si="190"/>
        <v>201838.59</v>
      </c>
      <c r="H57" s="10">
        <f t="shared" si="190"/>
        <v>60173.59</v>
      </c>
      <c r="I57" s="27">
        <f t="shared" si="190"/>
        <v>22244.589999999997</v>
      </c>
      <c r="J57" s="25"/>
      <c r="K57" s="10">
        <f t="shared" ref="K57:Q57" si="191">SUM(K29:K56)</f>
        <v>0</v>
      </c>
      <c r="L57" s="10">
        <f t="shared" si="191"/>
        <v>0</v>
      </c>
      <c r="M57" s="10">
        <f t="shared" si="191"/>
        <v>0</v>
      </c>
      <c r="N57" s="10">
        <f t="shared" si="191"/>
        <v>50000</v>
      </c>
      <c r="O57" s="10">
        <f t="shared" si="191"/>
        <v>15600</v>
      </c>
      <c r="P57" s="10">
        <f t="shared" si="191"/>
        <v>15600</v>
      </c>
      <c r="Q57" s="27">
        <f t="shared" si="191"/>
        <v>-34400</v>
      </c>
      <c r="R57" s="25"/>
      <c r="S57" s="10">
        <f t="shared" ref="S57:Y57" si="192">SUM(S29:S56)</f>
        <v>309248</v>
      </c>
      <c r="T57" s="10">
        <f t="shared" si="192"/>
        <v>249286.75999999995</v>
      </c>
      <c r="U57" s="10">
        <f t="shared" si="192"/>
        <v>-59961.240000000005</v>
      </c>
      <c r="V57" s="10">
        <f t="shared" si="192"/>
        <v>377800</v>
      </c>
      <c r="W57" s="10">
        <f t="shared" si="192"/>
        <v>311170.7</v>
      </c>
      <c r="X57" s="10">
        <f t="shared" si="192"/>
        <v>1922.7000000000116</v>
      </c>
      <c r="Y57" s="27">
        <f t="shared" si="192"/>
        <v>-66629.299999999988</v>
      </c>
      <c r="Z57" s="25"/>
      <c r="AA57" s="10">
        <f t="shared" ref="AA57" si="193">SUM(AA29:AA56)</f>
        <v>311655</v>
      </c>
      <c r="AB57" s="10">
        <f t="shared" ref="AB57" si="194">SUM(AB29:AB56)</f>
        <v>279376.60000000003</v>
      </c>
      <c r="AC57" s="10">
        <f t="shared" ref="AC57:AD57" si="195">SUM(AC29:AC56)</f>
        <v>-32278.400000000009</v>
      </c>
      <c r="AD57" s="10">
        <f t="shared" si="195"/>
        <v>382905</v>
      </c>
      <c r="AE57" s="10">
        <f t="shared" ref="AE57:AG57" si="196">SUM(AE29:AE56)</f>
        <v>327346</v>
      </c>
      <c r="AF57" s="10">
        <f t="shared" si="196"/>
        <v>47969.400000000016</v>
      </c>
      <c r="AG57" s="27">
        <f t="shared" si="196"/>
        <v>-55559</v>
      </c>
      <c r="AH57" s="25"/>
      <c r="AI57" s="10">
        <f t="shared" ref="AI57:AO57" si="197">SUM(AI29:AI56)</f>
        <v>99498</v>
      </c>
      <c r="AJ57" s="10">
        <f t="shared" si="197"/>
        <v>104643.60999999999</v>
      </c>
      <c r="AK57" s="10">
        <f>SUM(AK29:AK56)</f>
        <v>5145.6100000000024</v>
      </c>
      <c r="AL57" s="10">
        <f t="shared" si="197"/>
        <v>135740</v>
      </c>
      <c r="AM57" s="10">
        <f t="shared" si="197"/>
        <v>120500</v>
      </c>
      <c r="AN57" s="10">
        <f t="shared" si="197"/>
        <v>21002</v>
      </c>
      <c r="AO57" s="27">
        <f t="shared" si="197"/>
        <v>-15240</v>
      </c>
      <c r="AP57" s="25"/>
      <c r="AQ57" s="10">
        <f t="shared" ref="AQ57:AW57" si="198">SUM(AQ29:AQ56)</f>
        <v>143153</v>
      </c>
      <c r="AR57" s="10">
        <f t="shared" si="198"/>
        <v>110046</v>
      </c>
      <c r="AS57" s="10">
        <f>SUM(AS29:AS56)</f>
        <v>-33107</v>
      </c>
      <c r="AT57" s="10">
        <f t="shared" si="198"/>
        <v>128390</v>
      </c>
      <c r="AU57" s="10">
        <f t="shared" si="198"/>
        <v>133087</v>
      </c>
      <c r="AV57" s="10">
        <f t="shared" si="198"/>
        <v>-10066</v>
      </c>
      <c r="AW57" s="27">
        <f t="shared" si="198"/>
        <v>4697</v>
      </c>
      <c r="AX57" s="25"/>
      <c r="AY57" s="10">
        <f t="shared" ref="AY57:BE57" si="199">SUM(AY29:AY56)</f>
        <v>422240</v>
      </c>
      <c r="AZ57" s="10">
        <f t="shared" si="199"/>
        <v>435201.07</v>
      </c>
      <c r="BA57" s="10">
        <f>SUM(BA29:BA56)</f>
        <v>12961.07</v>
      </c>
      <c r="BB57" s="10">
        <f t="shared" si="199"/>
        <v>431159</v>
      </c>
      <c r="BC57" s="10">
        <f t="shared" si="199"/>
        <v>503630</v>
      </c>
      <c r="BD57" s="10">
        <f t="shared" si="199"/>
        <v>81390</v>
      </c>
      <c r="BE57" s="27">
        <f t="shared" si="199"/>
        <v>72471</v>
      </c>
      <c r="BF57" s="25"/>
      <c r="BG57" s="10">
        <f t="shared" ref="BG57:BM57" si="200">SUM(BG29:BG56)</f>
        <v>104144</v>
      </c>
      <c r="BH57" s="10">
        <f t="shared" si="200"/>
        <v>131119.01</v>
      </c>
      <c r="BI57" s="10">
        <f>SUM(BI29:BI56)</f>
        <v>26975.01</v>
      </c>
      <c r="BJ57" s="10">
        <f t="shared" si="200"/>
        <v>174771</v>
      </c>
      <c r="BK57" s="10">
        <f t="shared" si="200"/>
        <v>198800</v>
      </c>
      <c r="BL57" s="10">
        <f t="shared" si="200"/>
        <v>94656</v>
      </c>
      <c r="BM57" s="27">
        <f t="shared" si="200"/>
        <v>24029</v>
      </c>
      <c r="BN57" s="25"/>
      <c r="BO57" s="10">
        <f t="shared" ref="BO57:BU57" si="201">SUM(BO29:BO56)</f>
        <v>998815</v>
      </c>
      <c r="BP57" s="10">
        <f t="shared" si="201"/>
        <v>891817.44000000006</v>
      </c>
      <c r="BQ57" s="10">
        <f>SUM(BQ29:BQ56)</f>
        <v>-106997.56</v>
      </c>
      <c r="BR57" s="10">
        <f t="shared" si="201"/>
        <v>1019150</v>
      </c>
      <c r="BS57" s="10">
        <f t="shared" si="201"/>
        <v>1107650</v>
      </c>
      <c r="BT57" s="10">
        <f t="shared" si="201"/>
        <v>108835</v>
      </c>
      <c r="BU57" s="27">
        <f t="shared" si="201"/>
        <v>88500</v>
      </c>
      <c r="BV57" s="25"/>
      <c r="BW57" s="10">
        <f t="shared" ref="BW57:CC57" si="202">SUM(BW29:BW56)</f>
        <v>183575</v>
      </c>
      <c r="BX57" s="10">
        <f t="shared" si="202"/>
        <v>224291.11</v>
      </c>
      <c r="BY57" s="10">
        <f>SUM(BY29:BY56)</f>
        <v>40716.110000000015</v>
      </c>
      <c r="BZ57" s="10">
        <f t="shared" si="202"/>
        <v>234045</v>
      </c>
      <c r="CA57" s="10">
        <f t="shared" si="202"/>
        <v>420357</v>
      </c>
      <c r="CB57" s="10">
        <f t="shared" si="202"/>
        <v>236782</v>
      </c>
      <c r="CC57" s="27">
        <f t="shared" si="202"/>
        <v>186312</v>
      </c>
      <c r="CD57" s="25"/>
      <c r="CE57" s="10">
        <f t="shared" ref="CE57:CK57" si="203">SUM(CE29:CE56)</f>
        <v>2713993</v>
      </c>
      <c r="CF57" s="10">
        <f t="shared" si="203"/>
        <v>2513166.16</v>
      </c>
      <c r="CG57" s="10">
        <f>SUM(CG29:CG56)</f>
        <v>-200826.84</v>
      </c>
      <c r="CH57" s="10">
        <f t="shared" si="203"/>
        <v>3113554</v>
      </c>
      <c r="CI57" s="10">
        <f t="shared" si="203"/>
        <v>3339979.29</v>
      </c>
      <c r="CJ57" s="10">
        <f t="shared" si="203"/>
        <v>625986.28999999992</v>
      </c>
      <c r="CK57" s="27">
        <f t="shared" si="203"/>
        <v>226425.28999999995</v>
      </c>
    </row>
    <row r="58" spans="2:89" ht="5.25" customHeight="1" x14ac:dyDescent="0.2">
      <c r="B58" s="8"/>
      <c r="C58" s="28"/>
      <c r="D58" s="29"/>
      <c r="E58" s="29"/>
      <c r="F58" s="29"/>
      <c r="G58" s="29"/>
      <c r="H58" s="29"/>
      <c r="I58" s="30"/>
      <c r="J58" s="29"/>
      <c r="K58" s="28"/>
      <c r="L58" s="29"/>
      <c r="M58" s="29"/>
      <c r="N58" s="29"/>
      <c r="O58" s="29"/>
      <c r="P58" s="29"/>
      <c r="Q58" s="30"/>
      <c r="R58" s="29"/>
      <c r="S58" s="28"/>
      <c r="T58" s="29"/>
      <c r="U58" s="29"/>
      <c r="V58" s="29"/>
      <c r="W58" s="29"/>
      <c r="X58" s="29"/>
      <c r="Y58" s="30"/>
      <c r="Z58" s="29"/>
      <c r="AA58" s="28"/>
      <c r="AB58" s="29"/>
      <c r="AC58" s="29"/>
      <c r="AD58" s="29"/>
      <c r="AE58" s="29"/>
      <c r="AF58" s="29"/>
      <c r="AG58" s="30"/>
      <c r="AH58" s="29"/>
      <c r="AI58" s="28"/>
      <c r="AJ58" s="29"/>
      <c r="AK58" s="29"/>
      <c r="AL58" s="29"/>
      <c r="AM58" s="29"/>
      <c r="AN58" s="29"/>
      <c r="AO58" s="30"/>
      <c r="AP58" s="29"/>
      <c r="AQ58" s="28"/>
      <c r="AR58" s="29"/>
      <c r="AS58" s="29"/>
      <c r="AT58" s="29"/>
      <c r="AU58" s="29"/>
      <c r="AV58" s="29"/>
      <c r="AW58" s="30"/>
      <c r="AX58" s="29"/>
      <c r="AY58" s="28"/>
      <c r="AZ58" s="29"/>
      <c r="BA58" s="29"/>
      <c r="BB58" s="29"/>
      <c r="BC58" s="29"/>
      <c r="BD58" s="29"/>
      <c r="BE58" s="30"/>
      <c r="BF58" s="29"/>
      <c r="BG58" s="28"/>
      <c r="BH58" s="29"/>
      <c r="BI58" s="29"/>
      <c r="BJ58" s="29"/>
      <c r="BK58" s="29"/>
      <c r="BL58" s="29"/>
      <c r="BM58" s="30"/>
      <c r="BN58" s="29"/>
      <c r="BO58" s="28"/>
      <c r="BP58" s="29"/>
      <c r="BQ58" s="29"/>
      <c r="BR58" s="29"/>
      <c r="BS58" s="29"/>
      <c r="BT58" s="29"/>
      <c r="BU58" s="30"/>
      <c r="BV58" s="29"/>
      <c r="BW58" s="28"/>
      <c r="BX58" s="29"/>
      <c r="BY58" s="29"/>
      <c r="BZ58" s="29"/>
      <c r="CA58" s="29"/>
      <c r="CB58" s="29"/>
      <c r="CC58" s="30"/>
      <c r="CD58" s="29"/>
      <c r="CE58" s="28"/>
      <c r="CF58" s="29"/>
      <c r="CG58" s="29"/>
      <c r="CH58" s="29"/>
      <c r="CI58" s="29"/>
      <c r="CJ58" s="29"/>
      <c r="CK58" s="30"/>
    </row>
    <row r="59" spans="2:89" x14ac:dyDescent="0.2">
      <c r="B59" s="8" t="s">
        <v>75</v>
      </c>
      <c r="C59" s="24"/>
      <c r="D59" s="25"/>
      <c r="E59" s="25">
        <f t="shared" ref="E59:E62" si="204">+D59-C59</f>
        <v>0</v>
      </c>
      <c r="F59" s="25">
        <f t="shared" ref="F59:F62" si="205">+E59-D59</f>
        <v>0</v>
      </c>
      <c r="G59" s="25">
        <f>+'exp line dept(2017)'!C58</f>
        <v>0</v>
      </c>
      <c r="H59" s="25">
        <f t="shared" ref="H59:H62" si="206">+G59-C59</f>
        <v>0</v>
      </c>
      <c r="I59" s="26">
        <f t="shared" ref="I59:I62" si="207">+G59-F59</f>
        <v>0</v>
      </c>
      <c r="J59" s="25"/>
      <c r="K59" s="24">
        <v>0</v>
      </c>
      <c r="L59" s="25">
        <v>0</v>
      </c>
      <c r="M59" s="25">
        <f t="shared" ref="M59:M62" si="208">+L59-K59</f>
        <v>0</v>
      </c>
      <c r="N59" s="25">
        <v>0</v>
      </c>
      <c r="O59" s="25">
        <v>0</v>
      </c>
      <c r="P59" s="25">
        <f t="shared" ref="P59:P62" si="209">+O59-K59</f>
        <v>0</v>
      </c>
      <c r="Q59" s="26">
        <f t="shared" ref="Q59:Q62" si="210">+O59-N59</f>
        <v>0</v>
      </c>
      <c r="R59" s="25"/>
      <c r="S59" s="24"/>
      <c r="T59" s="25">
        <f>+'[5]2015-2017'!$W$47</f>
        <v>4500</v>
      </c>
      <c r="U59" s="25">
        <f t="shared" ref="U59:U62" si="211">+T59-S59</f>
        <v>4500</v>
      </c>
      <c r="V59" s="25">
        <f>+'exp line dept(2016)'!D55</f>
        <v>19450</v>
      </c>
      <c r="W59" s="25">
        <f>+'exp_line office'!G58</f>
        <v>10000</v>
      </c>
      <c r="X59" s="25">
        <f t="shared" ref="X59:X62" si="212">+W59-S59</f>
        <v>10000</v>
      </c>
      <c r="Y59" s="26">
        <f t="shared" ref="Y59:Y62" si="213">+W59-V59</f>
        <v>-9450</v>
      </c>
      <c r="Z59" s="25"/>
      <c r="AA59" s="24">
        <f>+'[6]2015-2017'!$V$51</f>
        <v>3627</v>
      </c>
      <c r="AB59" s="25">
        <f>+'[6]2015-2017'!$W$51</f>
        <v>1992.39</v>
      </c>
      <c r="AC59" s="25">
        <f t="shared" ref="AC59:AC62" si="214">+AB59-AA59</f>
        <v>-1634.61</v>
      </c>
      <c r="AD59" s="25">
        <f>+'[6]2015-2017'!$Y$51</f>
        <v>2500</v>
      </c>
      <c r="AE59" s="25">
        <f>+'exp line dept(2017)'!F58</f>
        <v>8600</v>
      </c>
      <c r="AF59" s="25">
        <f t="shared" ref="AF59:AF62" si="215">+AE59-AB59</f>
        <v>6607.61</v>
      </c>
      <c r="AG59" s="26">
        <f t="shared" ref="AG59:AG62" si="216">+AE59-AD59</f>
        <v>6100</v>
      </c>
      <c r="AH59" s="25"/>
      <c r="AI59" s="24"/>
      <c r="AJ59" s="25"/>
      <c r="AK59" s="25">
        <f t="shared" ref="AK59:AK62" si="217">+AJ59-AI59</f>
        <v>0</v>
      </c>
      <c r="AL59" s="25">
        <f>+'exp line dept(2016)'!F55</f>
        <v>0</v>
      </c>
      <c r="AM59" s="25">
        <f>+'exp line dept(2017)'!G58</f>
        <v>5500</v>
      </c>
      <c r="AN59" s="25">
        <f t="shared" ref="AN59:AN62" si="218">+AM59-AI59</f>
        <v>5500</v>
      </c>
      <c r="AO59" s="26">
        <f t="shared" ref="AO59:AO62" si="219">+AM59-AL59</f>
        <v>5500</v>
      </c>
      <c r="AP59" s="25"/>
      <c r="AQ59" s="24"/>
      <c r="AR59" s="25"/>
      <c r="AS59" s="25">
        <f t="shared" ref="AS59:AS62" si="220">+AR59-AQ59</f>
        <v>0</v>
      </c>
      <c r="AT59" s="25">
        <f>+'exp line dept(2016)'!G55</f>
        <v>20000</v>
      </c>
      <c r="AU59" s="25">
        <f>+'exp line dept(2017)'!H58</f>
        <v>0</v>
      </c>
      <c r="AV59" s="25">
        <f t="shared" ref="AV59:AV62" si="221">+AU59-AQ59</f>
        <v>0</v>
      </c>
      <c r="AW59" s="26">
        <f t="shared" ref="AW59:AW62" si="222">+AU59-AT59</f>
        <v>-20000</v>
      </c>
      <c r="AX59" s="25"/>
      <c r="AY59" s="24">
        <f>+'[8]2015-2017-IEQA '!$V$39</f>
        <v>30000</v>
      </c>
      <c r="AZ59" s="25">
        <f>+'[8]2015-2017-IEQA '!$W$39</f>
        <v>27516.54</v>
      </c>
      <c r="BA59" s="25">
        <f t="shared" ref="BA59:BA62" si="223">+AZ59-AY59</f>
        <v>-2483.4599999999991</v>
      </c>
      <c r="BB59" s="25">
        <f>+'exp line dept(2016)'!H55</f>
        <v>1000</v>
      </c>
      <c r="BC59" s="25">
        <f>+'exp line dept(2017)'!I58</f>
        <v>0</v>
      </c>
      <c r="BD59" s="25">
        <f t="shared" ref="BD59:BD62" si="224">+BC59-AY59</f>
        <v>-30000</v>
      </c>
      <c r="BE59" s="26">
        <f t="shared" ref="BE59:BE62" si="225">+BC59-BB59</f>
        <v>-1000</v>
      </c>
      <c r="BF59" s="25"/>
      <c r="BG59" s="24">
        <f>+'[9]2015-2017'!$BF$47</f>
        <v>3505</v>
      </c>
      <c r="BH59" s="25">
        <f>+'[9]2015-2017'!$BG$47</f>
        <v>9148.43</v>
      </c>
      <c r="BI59" s="25">
        <f t="shared" ref="BI59:BI62" si="226">+BH59-BG59</f>
        <v>5643.43</v>
      </c>
      <c r="BJ59" s="25">
        <f>+'exp line dept(2016)'!I55</f>
        <v>27000</v>
      </c>
      <c r="BK59" s="25">
        <f>+'exp line dept(2017)'!J58</f>
        <v>21500</v>
      </c>
      <c r="BL59" s="25">
        <f t="shared" ref="BL59:BL62" si="227">+BK59-BG59</f>
        <v>17995</v>
      </c>
      <c r="BM59" s="26">
        <f t="shared" ref="BM59:BM62" si="228">+BK59-BJ59</f>
        <v>-5500</v>
      </c>
      <c r="BN59" s="25"/>
      <c r="BO59" s="24"/>
      <c r="BP59" s="25">
        <f>+'[10]2015-2017'!$AC$44</f>
        <v>10805.76</v>
      </c>
      <c r="BQ59" s="25">
        <f t="shared" ref="BQ59:BQ62" si="229">+BP59-BO59</f>
        <v>10805.76</v>
      </c>
      <c r="BR59" s="25">
        <f>+'exp line dept(2016)'!J55</f>
        <v>49000</v>
      </c>
      <c r="BS59" s="25">
        <f>+'exp line dept(2017)'!K58</f>
        <v>0</v>
      </c>
      <c r="BT59" s="25">
        <f t="shared" ref="BT59:BT62" si="230">+BS59-BO59</f>
        <v>0</v>
      </c>
      <c r="BU59" s="26">
        <f t="shared" ref="BU59:BU62" si="231">+BS59-BR59</f>
        <v>-49000</v>
      </c>
      <c r="BV59" s="25"/>
      <c r="BW59" s="24"/>
      <c r="BX59" s="25">
        <f>+'[11]2015-2017'!$BA$44</f>
        <v>2294.1400000000003</v>
      </c>
      <c r="BY59" s="25">
        <f t="shared" ref="BY59:BY62" si="232">+BX59-BW59</f>
        <v>2294.1400000000003</v>
      </c>
      <c r="BZ59" s="25">
        <f>+'exp line dept(2016)'!K55</f>
        <v>3000</v>
      </c>
      <c r="CA59" s="25">
        <f>+'exp line dept(2017)'!L58</f>
        <v>16000</v>
      </c>
      <c r="CB59" s="25">
        <f t="shared" ref="CB59:CB62" si="233">+CA59-BW59</f>
        <v>16000</v>
      </c>
      <c r="CC59" s="26">
        <f t="shared" ref="CC59:CC62" si="234">+CA59-BZ59</f>
        <v>13000</v>
      </c>
      <c r="CD59" s="25"/>
      <c r="CE59" s="24">
        <f t="shared" ref="CE59:CF62" si="235">+C59+S59+AA59+AI59+AQ59+AY59+BG59+BO59+BW59</f>
        <v>37132</v>
      </c>
      <c r="CF59" s="25">
        <f t="shared" si="235"/>
        <v>56257.26</v>
      </c>
      <c r="CG59" s="25">
        <f t="shared" ref="CG59:CG62" si="236">+CF59-CE59</f>
        <v>19125.260000000002</v>
      </c>
      <c r="CH59" s="25">
        <f>+F59+V59+AD59+AL59+AT59+BB59+BJ59+BR59+BZ59</f>
        <v>121950</v>
      </c>
      <c r="CI59" s="25">
        <f t="shared" ref="CI59:CI62" si="237">+G59+W59+AE59+AM59+AU59+BC59+BK59+BS59+CA59+O59</f>
        <v>61600</v>
      </c>
      <c r="CJ59" s="25">
        <f t="shared" ref="CJ59:CJ62" si="238">+CI59-CE59</f>
        <v>24468</v>
      </c>
      <c r="CK59" s="26">
        <f t="shared" ref="CK59:CK62" si="239">+CI59-CH59</f>
        <v>-60350</v>
      </c>
    </row>
    <row r="60" spans="2:89" x14ac:dyDescent="0.2">
      <c r="B60" s="8" t="s">
        <v>83</v>
      </c>
      <c r="C60" s="24"/>
      <c r="D60" s="25"/>
      <c r="E60" s="25">
        <f t="shared" si="204"/>
        <v>0</v>
      </c>
      <c r="F60" s="25">
        <f t="shared" si="205"/>
        <v>0</v>
      </c>
      <c r="G60" s="25">
        <f>+'exp line dept(2017)'!C59</f>
        <v>0</v>
      </c>
      <c r="H60" s="25">
        <f t="shared" si="206"/>
        <v>0</v>
      </c>
      <c r="I60" s="26">
        <f t="shared" si="207"/>
        <v>0</v>
      </c>
      <c r="J60" s="25"/>
      <c r="K60" s="24">
        <v>0</v>
      </c>
      <c r="L60" s="25">
        <v>0</v>
      </c>
      <c r="M60" s="25">
        <f t="shared" si="208"/>
        <v>0</v>
      </c>
      <c r="N60" s="25">
        <v>0</v>
      </c>
      <c r="O60" s="25">
        <v>0</v>
      </c>
      <c r="P60" s="25">
        <f t="shared" si="209"/>
        <v>0</v>
      </c>
      <c r="Q60" s="26">
        <f t="shared" si="210"/>
        <v>0</v>
      </c>
      <c r="R60" s="25"/>
      <c r="S60" s="24"/>
      <c r="T60" s="25"/>
      <c r="U60" s="25">
        <f t="shared" si="211"/>
        <v>0</v>
      </c>
      <c r="V60" s="25">
        <v>0</v>
      </c>
      <c r="W60" s="25">
        <f>+'exp_line office'!G59</f>
        <v>0</v>
      </c>
      <c r="X60" s="25">
        <f t="shared" si="212"/>
        <v>0</v>
      </c>
      <c r="Y60" s="26">
        <f t="shared" si="213"/>
        <v>0</v>
      </c>
      <c r="Z60" s="25"/>
      <c r="AA60" s="24"/>
      <c r="AB60" s="25"/>
      <c r="AC60" s="25">
        <f t="shared" si="214"/>
        <v>0</v>
      </c>
      <c r="AD60" s="25"/>
      <c r="AE60" s="25">
        <f>+'exp line dept(2017)'!F59</f>
        <v>0</v>
      </c>
      <c r="AF60" s="25">
        <f t="shared" si="215"/>
        <v>0</v>
      </c>
      <c r="AG60" s="26">
        <f t="shared" si="216"/>
        <v>0</v>
      </c>
      <c r="AH60" s="25"/>
      <c r="AI60" s="24"/>
      <c r="AJ60" s="25"/>
      <c r="AK60" s="25">
        <f t="shared" si="217"/>
        <v>0</v>
      </c>
      <c r="AL60" s="25"/>
      <c r="AM60" s="25">
        <f>+'exp line dept(2017)'!G59</f>
        <v>0</v>
      </c>
      <c r="AN60" s="25">
        <f t="shared" si="218"/>
        <v>0</v>
      </c>
      <c r="AO60" s="26">
        <f t="shared" si="219"/>
        <v>0</v>
      </c>
      <c r="AP60" s="25"/>
      <c r="AQ60" s="24"/>
      <c r="AR60" s="25"/>
      <c r="AS60" s="25">
        <f t="shared" si="220"/>
        <v>0</v>
      </c>
      <c r="AT60" s="25">
        <v>0</v>
      </c>
      <c r="AU60" s="25">
        <f>+'exp line dept(2017)'!H59</f>
        <v>0</v>
      </c>
      <c r="AV60" s="25">
        <f t="shared" si="221"/>
        <v>0</v>
      </c>
      <c r="AW60" s="26">
        <f t="shared" si="222"/>
        <v>0</v>
      </c>
      <c r="AX60" s="25"/>
      <c r="AY60" s="24"/>
      <c r="AZ60" s="25"/>
      <c r="BA60" s="25">
        <f t="shared" si="223"/>
        <v>0</v>
      </c>
      <c r="BB60" s="25">
        <v>0</v>
      </c>
      <c r="BC60" s="25">
        <f>+'exp line dept(2017)'!I59</f>
        <v>0</v>
      </c>
      <c r="BD60" s="25">
        <f t="shared" si="224"/>
        <v>0</v>
      </c>
      <c r="BE60" s="26">
        <f t="shared" si="225"/>
        <v>0</v>
      </c>
      <c r="BF60" s="25"/>
      <c r="BG60" s="24"/>
      <c r="BH60" s="25"/>
      <c r="BI60" s="25">
        <f t="shared" si="226"/>
        <v>0</v>
      </c>
      <c r="BJ60" s="25">
        <v>0</v>
      </c>
      <c r="BK60" s="25">
        <f>+'exp line dept(2017)'!J59</f>
        <v>0</v>
      </c>
      <c r="BL60" s="25">
        <f t="shared" si="227"/>
        <v>0</v>
      </c>
      <c r="BM60" s="26">
        <f t="shared" si="228"/>
        <v>0</v>
      </c>
      <c r="BN60" s="25"/>
      <c r="BO60" s="24"/>
      <c r="BP60" s="25">
        <f>+'[10]2015-2017'!$AC$43</f>
        <v>61507.7</v>
      </c>
      <c r="BQ60" s="25">
        <f t="shared" si="229"/>
        <v>61507.7</v>
      </c>
      <c r="BR60" s="25">
        <v>0</v>
      </c>
      <c r="BS60" s="25">
        <f>+'exp line dept(2017)'!K59</f>
        <v>46000</v>
      </c>
      <c r="BT60" s="25">
        <f t="shared" si="230"/>
        <v>46000</v>
      </c>
      <c r="BU60" s="26">
        <f t="shared" si="231"/>
        <v>46000</v>
      </c>
      <c r="BV60" s="25"/>
      <c r="BW60" s="24"/>
      <c r="BX60" s="25"/>
      <c r="BY60" s="25">
        <f t="shared" si="232"/>
        <v>0</v>
      </c>
      <c r="BZ60" s="25">
        <v>0</v>
      </c>
      <c r="CA60" s="25">
        <f>+'exp line dept(2017)'!L59</f>
        <v>0</v>
      </c>
      <c r="CB60" s="25">
        <f t="shared" si="233"/>
        <v>0</v>
      </c>
      <c r="CC60" s="26">
        <f t="shared" si="234"/>
        <v>0</v>
      </c>
      <c r="CD60" s="25"/>
      <c r="CE60" s="24">
        <f t="shared" si="235"/>
        <v>0</v>
      </c>
      <c r="CF60" s="25">
        <f t="shared" si="235"/>
        <v>61507.7</v>
      </c>
      <c r="CG60" s="25">
        <f t="shared" si="236"/>
        <v>61507.7</v>
      </c>
      <c r="CH60" s="25">
        <f>+F60+V60+AD60+AL60+AT60+BB60+BJ60+BR60+BZ60</f>
        <v>0</v>
      </c>
      <c r="CI60" s="25">
        <f t="shared" si="237"/>
        <v>46000</v>
      </c>
      <c r="CJ60" s="25">
        <f t="shared" si="238"/>
        <v>46000</v>
      </c>
      <c r="CK60" s="26">
        <f t="shared" si="239"/>
        <v>46000</v>
      </c>
    </row>
    <row r="61" spans="2:89" x14ac:dyDescent="0.2">
      <c r="B61" s="8" t="s">
        <v>17</v>
      </c>
      <c r="C61" s="24"/>
      <c r="D61" s="25"/>
      <c r="E61" s="25">
        <f t="shared" si="204"/>
        <v>0</v>
      </c>
      <c r="F61" s="25">
        <f t="shared" si="205"/>
        <v>0</v>
      </c>
      <c r="G61" s="25">
        <f>+'exp line dept(2017)'!C60</f>
        <v>0</v>
      </c>
      <c r="H61" s="25">
        <f t="shared" si="206"/>
        <v>0</v>
      </c>
      <c r="I61" s="26">
        <f t="shared" si="207"/>
        <v>0</v>
      </c>
      <c r="J61" s="25"/>
      <c r="K61" s="24">
        <v>0</v>
      </c>
      <c r="L61" s="25">
        <v>0</v>
      </c>
      <c r="M61" s="25">
        <f t="shared" si="208"/>
        <v>0</v>
      </c>
      <c r="N61" s="25">
        <v>0</v>
      </c>
      <c r="O61" s="25">
        <v>0</v>
      </c>
      <c r="P61" s="25">
        <f t="shared" si="209"/>
        <v>0</v>
      </c>
      <c r="Q61" s="26">
        <f t="shared" si="210"/>
        <v>0</v>
      </c>
      <c r="R61" s="25"/>
      <c r="S61" s="24"/>
      <c r="T61" s="25"/>
      <c r="U61" s="25">
        <f t="shared" si="211"/>
        <v>0</v>
      </c>
      <c r="V61" s="25">
        <f>+'exp line dept(2016)'!D56</f>
        <v>5000</v>
      </c>
      <c r="W61" s="25">
        <f>+'exp_line office'!G60</f>
        <v>0</v>
      </c>
      <c r="X61" s="25">
        <f t="shared" si="212"/>
        <v>0</v>
      </c>
      <c r="Y61" s="26">
        <f t="shared" si="213"/>
        <v>-5000</v>
      </c>
      <c r="Z61" s="25"/>
      <c r="AA61" s="24"/>
      <c r="AB61" s="25"/>
      <c r="AC61" s="25">
        <f t="shared" si="214"/>
        <v>0</v>
      </c>
      <c r="AD61" s="25">
        <f>+'[6]2015-2017'!$Y$49</f>
        <v>5000</v>
      </c>
      <c r="AE61" s="25">
        <f>+'exp line dept(2017)'!F60</f>
        <v>0</v>
      </c>
      <c r="AF61" s="25">
        <f t="shared" si="215"/>
        <v>0</v>
      </c>
      <c r="AG61" s="26">
        <f t="shared" si="216"/>
        <v>-5000</v>
      </c>
      <c r="AH61" s="25"/>
      <c r="AI61" s="24"/>
      <c r="AJ61" s="25"/>
      <c r="AK61" s="25">
        <f t="shared" si="217"/>
        <v>0</v>
      </c>
      <c r="AL61" s="25">
        <f>+'exp line dept(2016)'!F56</f>
        <v>3500</v>
      </c>
      <c r="AM61" s="25">
        <f>+'exp line dept(2017)'!G60</f>
        <v>0</v>
      </c>
      <c r="AN61" s="25">
        <f t="shared" si="218"/>
        <v>0</v>
      </c>
      <c r="AO61" s="26">
        <f t="shared" si="219"/>
        <v>-3500</v>
      </c>
      <c r="AP61" s="25"/>
      <c r="AQ61" s="24"/>
      <c r="AR61" s="25"/>
      <c r="AS61" s="25">
        <f t="shared" si="220"/>
        <v>0</v>
      </c>
      <c r="AT61" s="25">
        <v>0</v>
      </c>
      <c r="AU61" s="25">
        <f>+'exp line dept(2017)'!H60</f>
        <v>0</v>
      </c>
      <c r="AV61" s="25">
        <f t="shared" si="221"/>
        <v>0</v>
      </c>
      <c r="AW61" s="26">
        <f t="shared" si="222"/>
        <v>0</v>
      </c>
      <c r="AX61" s="25"/>
      <c r="AY61" s="24"/>
      <c r="AZ61" s="25"/>
      <c r="BA61" s="25">
        <f t="shared" si="223"/>
        <v>0</v>
      </c>
      <c r="BB61" s="25">
        <v>0</v>
      </c>
      <c r="BC61" s="25">
        <f>+'exp line dept(2017)'!I60</f>
        <v>200000</v>
      </c>
      <c r="BD61" s="25">
        <f t="shared" si="224"/>
        <v>200000</v>
      </c>
      <c r="BE61" s="26">
        <f t="shared" si="225"/>
        <v>200000</v>
      </c>
      <c r="BF61" s="25"/>
      <c r="BG61" s="24">
        <f>+'[9]2015-2017'!$BF$46</f>
        <v>3000</v>
      </c>
      <c r="BH61" s="25"/>
      <c r="BI61" s="25">
        <f t="shared" si="226"/>
        <v>-3000</v>
      </c>
      <c r="BJ61" s="25">
        <f>+'exp line dept(2016)'!I56</f>
        <v>36000</v>
      </c>
      <c r="BK61" s="25">
        <f>+'exp line dept(2017)'!J60</f>
        <v>0</v>
      </c>
      <c r="BL61" s="25">
        <f t="shared" si="227"/>
        <v>-3000</v>
      </c>
      <c r="BM61" s="26">
        <f t="shared" si="228"/>
        <v>-36000</v>
      </c>
      <c r="BN61" s="25"/>
      <c r="BO61" s="24"/>
      <c r="BP61" s="25"/>
      <c r="BQ61" s="25">
        <f t="shared" si="229"/>
        <v>0</v>
      </c>
      <c r="BR61" s="25">
        <f>+'exp line dept(2016)'!J56</f>
        <v>6000</v>
      </c>
      <c r="BS61" s="25">
        <f>+'exp line dept(2017)'!K60</f>
        <v>0</v>
      </c>
      <c r="BT61" s="25">
        <f t="shared" si="230"/>
        <v>0</v>
      </c>
      <c r="BU61" s="26">
        <f t="shared" si="231"/>
        <v>-6000</v>
      </c>
      <c r="BV61" s="25"/>
      <c r="BW61" s="24"/>
      <c r="BX61" s="25"/>
      <c r="BY61" s="25">
        <f t="shared" si="232"/>
        <v>0</v>
      </c>
      <c r="BZ61" s="25">
        <f>+'exp line dept(2016)'!K56</f>
        <v>4000</v>
      </c>
      <c r="CA61" s="25">
        <f>+'exp line dept(2017)'!L60</f>
        <v>0</v>
      </c>
      <c r="CB61" s="25">
        <f t="shared" si="233"/>
        <v>0</v>
      </c>
      <c r="CC61" s="26">
        <f t="shared" si="234"/>
        <v>-4000</v>
      </c>
      <c r="CD61" s="25"/>
      <c r="CE61" s="24">
        <f t="shared" si="235"/>
        <v>3000</v>
      </c>
      <c r="CF61" s="25">
        <f t="shared" si="235"/>
        <v>0</v>
      </c>
      <c r="CG61" s="25">
        <f t="shared" si="236"/>
        <v>-3000</v>
      </c>
      <c r="CH61" s="25">
        <f>+F61+V61+AD61+AL61+AT61+BB61+BJ61+BR61+BZ61</f>
        <v>59500</v>
      </c>
      <c r="CI61" s="25">
        <f t="shared" si="237"/>
        <v>200000</v>
      </c>
      <c r="CJ61" s="25">
        <f t="shared" si="238"/>
        <v>197000</v>
      </c>
      <c r="CK61" s="26">
        <f t="shared" si="239"/>
        <v>140500</v>
      </c>
    </row>
    <row r="62" spans="2:89" x14ac:dyDescent="0.2">
      <c r="B62" s="8" t="s">
        <v>18</v>
      </c>
      <c r="C62" s="24"/>
      <c r="D62" s="25"/>
      <c r="E62" s="25">
        <f t="shared" si="204"/>
        <v>0</v>
      </c>
      <c r="F62" s="25">
        <f t="shared" si="205"/>
        <v>0</v>
      </c>
      <c r="G62" s="25">
        <f>+'exp line dept(2017)'!C61</f>
        <v>0</v>
      </c>
      <c r="H62" s="25">
        <f t="shared" si="206"/>
        <v>0</v>
      </c>
      <c r="I62" s="26">
        <f t="shared" si="207"/>
        <v>0</v>
      </c>
      <c r="J62" s="25"/>
      <c r="K62" s="24">
        <v>0</v>
      </c>
      <c r="L62" s="25">
        <v>0</v>
      </c>
      <c r="M62" s="25">
        <f t="shared" si="208"/>
        <v>0</v>
      </c>
      <c r="N62" s="25">
        <v>0</v>
      </c>
      <c r="O62" s="25">
        <v>0</v>
      </c>
      <c r="P62" s="25">
        <f t="shared" si="209"/>
        <v>0</v>
      </c>
      <c r="Q62" s="26">
        <f t="shared" si="210"/>
        <v>0</v>
      </c>
      <c r="R62" s="25"/>
      <c r="S62" s="24"/>
      <c r="T62" s="25"/>
      <c r="U62" s="25">
        <f t="shared" si="211"/>
        <v>0</v>
      </c>
      <c r="V62" s="25">
        <f>+'exp line dept(2016)'!D57</f>
        <v>2000</v>
      </c>
      <c r="W62" s="25">
        <f>+'exp_line office'!G61</f>
        <v>0</v>
      </c>
      <c r="X62" s="25">
        <f t="shared" si="212"/>
        <v>0</v>
      </c>
      <c r="Y62" s="26">
        <f t="shared" si="213"/>
        <v>-2000</v>
      </c>
      <c r="Z62" s="25"/>
      <c r="AA62" s="24"/>
      <c r="AB62" s="25">
        <f>+'[6]2015-2017'!$W$52</f>
        <v>4374</v>
      </c>
      <c r="AC62" s="25">
        <f t="shared" si="214"/>
        <v>4374</v>
      </c>
      <c r="AD62" s="25">
        <f>+'[6]2015-2017'!$Y$52</f>
        <v>5000</v>
      </c>
      <c r="AE62" s="25">
        <f>+'exp line dept(2017)'!F61</f>
        <v>2500</v>
      </c>
      <c r="AF62" s="25">
        <f t="shared" si="215"/>
        <v>-1874</v>
      </c>
      <c r="AG62" s="26">
        <f t="shared" si="216"/>
        <v>-2500</v>
      </c>
      <c r="AH62" s="25"/>
      <c r="AI62" s="24"/>
      <c r="AJ62" s="25"/>
      <c r="AK62" s="25">
        <f t="shared" si="217"/>
        <v>0</v>
      </c>
      <c r="AL62" s="25">
        <f>+'exp line dept(2016)'!F57</f>
        <v>2000</v>
      </c>
      <c r="AM62" s="25">
        <f>+'exp line dept(2017)'!G61</f>
        <v>0</v>
      </c>
      <c r="AN62" s="25">
        <f t="shared" si="218"/>
        <v>0</v>
      </c>
      <c r="AO62" s="26">
        <f t="shared" si="219"/>
        <v>-2000</v>
      </c>
      <c r="AP62" s="25"/>
      <c r="AQ62" s="24"/>
      <c r="AR62" s="25"/>
      <c r="AS62" s="25">
        <f t="shared" si="220"/>
        <v>0</v>
      </c>
      <c r="AT62" s="25">
        <v>0</v>
      </c>
      <c r="AU62" s="25">
        <f>+'exp line dept(2017)'!H61</f>
        <v>0</v>
      </c>
      <c r="AV62" s="25">
        <f t="shared" si="221"/>
        <v>0</v>
      </c>
      <c r="AW62" s="26">
        <f t="shared" si="222"/>
        <v>0</v>
      </c>
      <c r="AX62" s="25"/>
      <c r="AY62" s="24"/>
      <c r="AZ62" s="25"/>
      <c r="BA62" s="25">
        <f t="shared" si="223"/>
        <v>0</v>
      </c>
      <c r="BB62" s="25">
        <f>+'exp line dept(2016)'!H57</f>
        <v>2000</v>
      </c>
      <c r="BC62" s="25">
        <f>+'exp line dept(2017)'!I61</f>
        <v>0</v>
      </c>
      <c r="BD62" s="25">
        <f t="shared" si="224"/>
        <v>0</v>
      </c>
      <c r="BE62" s="26">
        <f t="shared" si="225"/>
        <v>-2000</v>
      </c>
      <c r="BF62" s="25"/>
      <c r="BG62" s="24"/>
      <c r="BH62" s="25"/>
      <c r="BI62" s="25">
        <f t="shared" si="226"/>
        <v>0</v>
      </c>
      <c r="BJ62" s="25">
        <f>+'exp line dept(2016)'!I57</f>
        <v>750</v>
      </c>
      <c r="BK62" s="25">
        <f>+'exp line dept(2017)'!J61</f>
        <v>700</v>
      </c>
      <c r="BL62" s="25">
        <f t="shared" si="227"/>
        <v>700</v>
      </c>
      <c r="BM62" s="26">
        <f t="shared" si="228"/>
        <v>-50</v>
      </c>
      <c r="BN62" s="25"/>
      <c r="BO62" s="24"/>
      <c r="BP62" s="25"/>
      <c r="BQ62" s="25">
        <f t="shared" si="229"/>
        <v>0</v>
      </c>
      <c r="BR62" s="25">
        <v>0</v>
      </c>
      <c r="BS62" s="25">
        <f>+'exp line dept(2017)'!K61</f>
        <v>0</v>
      </c>
      <c r="BT62" s="25">
        <f t="shared" si="230"/>
        <v>0</v>
      </c>
      <c r="BU62" s="26">
        <f t="shared" si="231"/>
        <v>0</v>
      </c>
      <c r="BV62" s="25"/>
      <c r="BW62" s="24"/>
      <c r="BX62" s="25"/>
      <c r="BY62" s="25">
        <f t="shared" si="232"/>
        <v>0</v>
      </c>
      <c r="BZ62" s="25">
        <v>0</v>
      </c>
      <c r="CA62" s="25">
        <f>+'exp line dept(2017)'!L61</f>
        <v>8000</v>
      </c>
      <c r="CB62" s="25">
        <f t="shared" si="233"/>
        <v>8000</v>
      </c>
      <c r="CC62" s="26">
        <f t="shared" si="234"/>
        <v>8000</v>
      </c>
      <c r="CD62" s="25"/>
      <c r="CE62" s="24">
        <f t="shared" si="235"/>
        <v>0</v>
      </c>
      <c r="CF62" s="25">
        <f t="shared" si="235"/>
        <v>4374</v>
      </c>
      <c r="CG62" s="25">
        <f t="shared" si="236"/>
        <v>4374</v>
      </c>
      <c r="CH62" s="25">
        <f>+F62+V62+AD62+AL62+AT62+BB62+BJ62+BR62+BZ62</f>
        <v>11750</v>
      </c>
      <c r="CI62" s="116">
        <f t="shared" si="237"/>
        <v>11200</v>
      </c>
      <c r="CJ62" s="25">
        <f t="shared" si="238"/>
        <v>11200</v>
      </c>
      <c r="CK62" s="26">
        <f t="shared" si="239"/>
        <v>-550</v>
      </c>
    </row>
    <row r="63" spans="2:89" x14ac:dyDescent="0.2">
      <c r="C63" s="10">
        <f t="shared" ref="C63:I63" si="240">SUM(C59:C62)</f>
        <v>0</v>
      </c>
      <c r="D63" s="10">
        <f t="shared" si="240"/>
        <v>0</v>
      </c>
      <c r="E63" s="10">
        <f t="shared" si="240"/>
        <v>0</v>
      </c>
      <c r="F63" s="10">
        <f t="shared" si="240"/>
        <v>0</v>
      </c>
      <c r="G63" s="10">
        <f t="shared" si="240"/>
        <v>0</v>
      </c>
      <c r="H63" s="10">
        <f t="shared" si="240"/>
        <v>0</v>
      </c>
      <c r="I63" s="27">
        <f t="shared" si="240"/>
        <v>0</v>
      </c>
      <c r="J63" s="25"/>
      <c r="K63" s="10">
        <f t="shared" ref="K63:Q63" si="241">SUM(K59:K62)</f>
        <v>0</v>
      </c>
      <c r="L63" s="10">
        <f t="shared" si="241"/>
        <v>0</v>
      </c>
      <c r="M63" s="10">
        <f t="shared" si="241"/>
        <v>0</v>
      </c>
      <c r="N63" s="10">
        <f t="shared" si="241"/>
        <v>0</v>
      </c>
      <c r="O63" s="10">
        <f t="shared" si="241"/>
        <v>0</v>
      </c>
      <c r="P63" s="10">
        <f t="shared" si="241"/>
        <v>0</v>
      </c>
      <c r="Q63" s="27">
        <f t="shared" si="241"/>
        <v>0</v>
      </c>
      <c r="R63" s="25"/>
      <c r="S63" s="10">
        <f t="shared" ref="S63:V63" si="242">SUM(S59:S62)</f>
        <v>0</v>
      </c>
      <c r="T63" s="10">
        <f t="shared" si="242"/>
        <v>4500</v>
      </c>
      <c r="U63" s="10">
        <f t="shared" si="242"/>
        <v>4500</v>
      </c>
      <c r="V63" s="10">
        <f t="shared" si="242"/>
        <v>26450</v>
      </c>
      <c r="W63" s="10">
        <f t="shared" ref="W63:Y63" si="243">SUM(W59:W62)</f>
        <v>10000</v>
      </c>
      <c r="X63" s="10">
        <f t="shared" si="243"/>
        <v>10000</v>
      </c>
      <c r="Y63" s="27">
        <f t="shared" si="243"/>
        <v>-16450</v>
      </c>
      <c r="Z63" s="25"/>
      <c r="AA63" s="10">
        <f t="shared" ref="AA63" si="244">SUM(AA59:AA62)</f>
        <v>3627</v>
      </c>
      <c r="AB63" s="10">
        <f t="shared" ref="AB63" si="245">SUM(AB59:AB62)</f>
        <v>6366.39</v>
      </c>
      <c r="AC63" s="10">
        <f t="shared" ref="AC63:AD63" si="246">SUM(AC59:AC62)</f>
        <v>2739.3900000000003</v>
      </c>
      <c r="AD63" s="10">
        <f t="shared" si="246"/>
        <v>12500</v>
      </c>
      <c r="AE63" s="10">
        <f t="shared" ref="AE63:AG63" si="247">SUM(AE59:AE62)</f>
        <v>11100</v>
      </c>
      <c r="AF63" s="10">
        <f t="shared" si="247"/>
        <v>4733.6099999999997</v>
      </c>
      <c r="AG63" s="27">
        <f t="shared" si="247"/>
        <v>-1400</v>
      </c>
      <c r="AH63" s="25"/>
      <c r="AI63" s="10">
        <f t="shared" ref="AI63:AO63" si="248">SUM(AI59:AI62)</f>
        <v>0</v>
      </c>
      <c r="AJ63" s="10">
        <f t="shared" si="248"/>
        <v>0</v>
      </c>
      <c r="AK63" s="10">
        <f t="shared" si="248"/>
        <v>0</v>
      </c>
      <c r="AL63" s="10">
        <f t="shared" si="248"/>
        <v>5500</v>
      </c>
      <c r="AM63" s="10">
        <f t="shared" si="248"/>
        <v>5500</v>
      </c>
      <c r="AN63" s="10">
        <f t="shared" si="248"/>
        <v>5500</v>
      </c>
      <c r="AO63" s="27">
        <f t="shared" si="248"/>
        <v>0</v>
      </c>
      <c r="AP63" s="25"/>
      <c r="AQ63" s="10">
        <f t="shared" ref="AQ63:AW63" si="249">SUM(AQ59:AQ62)</f>
        <v>0</v>
      </c>
      <c r="AR63" s="10">
        <f t="shared" si="249"/>
        <v>0</v>
      </c>
      <c r="AS63" s="10">
        <f t="shared" si="249"/>
        <v>0</v>
      </c>
      <c r="AT63" s="10">
        <f t="shared" si="249"/>
        <v>20000</v>
      </c>
      <c r="AU63" s="10">
        <f t="shared" si="249"/>
        <v>0</v>
      </c>
      <c r="AV63" s="10">
        <f t="shared" si="249"/>
        <v>0</v>
      </c>
      <c r="AW63" s="27">
        <f t="shared" si="249"/>
        <v>-20000</v>
      </c>
      <c r="AX63" s="25"/>
      <c r="AY63" s="10">
        <f t="shared" ref="AY63:BE63" si="250">SUM(AY59:AY62)</f>
        <v>30000</v>
      </c>
      <c r="AZ63" s="10">
        <f t="shared" si="250"/>
        <v>27516.54</v>
      </c>
      <c r="BA63" s="10">
        <f t="shared" si="250"/>
        <v>-2483.4599999999991</v>
      </c>
      <c r="BB63" s="10">
        <f t="shared" si="250"/>
        <v>3000</v>
      </c>
      <c r="BC63" s="10">
        <f t="shared" si="250"/>
        <v>200000</v>
      </c>
      <c r="BD63" s="10">
        <f t="shared" si="250"/>
        <v>170000</v>
      </c>
      <c r="BE63" s="27">
        <f t="shared" si="250"/>
        <v>197000</v>
      </c>
      <c r="BF63" s="25"/>
      <c r="BG63" s="10">
        <f t="shared" ref="BG63:BM63" si="251">SUM(BG59:BG62)</f>
        <v>6505</v>
      </c>
      <c r="BH63" s="10">
        <f t="shared" si="251"/>
        <v>9148.43</v>
      </c>
      <c r="BI63" s="10">
        <f t="shared" si="251"/>
        <v>2643.4300000000003</v>
      </c>
      <c r="BJ63" s="10">
        <f t="shared" si="251"/>
        <v>63750</v>
      </c>
      <c r="BK63" s="10">
        <f t="shared" si="251"/>
        <v>22200</v>
      </c>
      <c r="BL63" s="10">
        <f t="shared" si="251"/>
        <v>15695</v>
      </c>
      <c r="BM63" s="27">
        <f t="shared" si="251"/>
        <v>-41550</v>
      </c>
      <c r="BN63" s="25"/>
      <c r="BO63" s="10">
        <f t="shared" ref="BO63:BU63" si="252">SUM(BO59:BO62)</f>
        <v>0</v>
      </c>
      <c r="BP63" s="10">
        <f t="shared" si="252"/>
        <v>72313.459999999992</v>
      </c>
      <c r="BQ63" s="10">
        <f t="shared" si="252"/>
        <v>72313.459999999992</v>
      </c>
      <c r="BR63" s="10">
        <f t="shared" si="252"/>
        <v>55000</v>
      </c>
      <c r="BS63" s="10">
        <f t="shared" si="252"/>
        <v>46000</v>
      </c>
      <c r="BT63" s="10">
        <f t="shared" si="252"/>
        <v>46000</v>
      </c>
      <c r="BU63" s="27">
        <f t="shared" si="252"/>
        <v>-9000</v>
      </c>
      <c r="BV63" s="25"/>
      <c r="BW63" s="10">
        <f t="shared" ref="BW63:CC63" si="253">SUM(BW59:BW62)</f>
        <v>0</v>
      </c>
      <c r="BX63" s="10">
        <f t="shared" si="253"/>
        <v>2294.1400000000003</v>
      </c>
      <c r="BY63" s="10">
        <f t="shared" si="253"/>
        <v>2294.1400000000003</v>
      </c>
      <c r="BZ63" s="10">
        <f t="shared" si="253"/>
        <v>7000</v>
      </c>
      <c r="CA63" s="10">
        <f t="shared" si="253"/>
        <v>24000</v>
      </c>
      <c r="CB63" s="10">
        <f t="shared" si="253"/>
        <v>24000</v>
      </c>
      <c r="CC63" s="27">
        <f t="shared" si="253"/>
        <v>17000</v>
      </c>
      <c r="CD63" s="25"/>
      <c r="CE63" s="10">
        <f t="shared" ref="CE63:CK63" si="254">SUM(CE59:CE62)</f>
        <v>40132</v>
      </c>
      <c r="CF63" s="10">
        <f t="shared" si="254"/>
        <v>122138.95999999999</v>
      </c>
      <c r="CG63" s="10">
        <f t="shared" si="254"/>
        <v>82006.959999999992</v>
      </c>
      <c r="CH63" s="10">
        <f t="shared" si="254"/>
        <v>193200</v>
      </c>
      <c r="CI63" s="10">
        <f t="shared" si="254"/>
        <v>318800</v>
      </c>
      <c r="CJ63" s="10">
        <f t="shared" si="254"/>
        <v>278668</v>
      </c>
      <c r="CK63" s="27">
        <f t="shared" si="254"/>
        <v>125600</v>
      </c>
    </row>
    <row r="64" spans="2:89" ht="24" customHeight="1" x14ac:dyDescent="0.2">
      <c r="C64" s="36">
        <f t="shared" ref="C64:I64" si="255">SUM(C18+C22+C27+C57+C63)</f>
        <v>429085.19</v>
      </c>
      <c r="D64" s="36">
        <f t="shared" si="255"/>
        <v>372960.85</v>
      </c>
      <c r="E64" s="36">
        <f t="shared" si="255"/>
        <v>-56124.340000000011</v>
      </c>
      <c r="F64" s="36">
        <f t="shared" si="255"/>
        <v>480102</v>
      </c>
      <c r="G64" s="36">
        <f t="shared" si="255"/>
        <v>530961.31086493505</v>
      </c>
      <c r="H64" s="36">
        <f t="shared" si="255"/>
        <v>101876.1208649351</v>
      </c>
      <c r="I64" s="37">
        <f t="shared" si="255"/>
        <v>50859.310864935105</v>
      </c>
      <c r="J64" s="35"/>
      <c r="K64" s="36">
        <f t="shared" ref="K64:Q64" si="256">SUM(K18+K22+K27+K57+K63)</f>
        <v>0</v>
      </c>
      <c r="L64" s="36">
        <f t="shared" si="256"/>
        <v>0</v>
      </c>
      <c r="M64" s="36">
        <f t="shared" si="256"/>
        <v>0</v>
      </c>
      <c r="N64" s="36">
        <f t="shared" si="256"/>
        <v>50000</v>
      </c>
      <c r="O64" s="36">
        <f t="shared" si="256"/>
        <v>140791.16869861732</v>
      </c>
      <c r="P64" s="36">
        <f t="shared" si="256"/>
        <v>140791.16869861732</v>
      </c>
      <c r="Q64" s="37">
        <f t="shared" si="256"/>
        <v>90791.168698617315</v>
      </c>
      <c r="R64" s="35"/>
      <c r="S64" s="36">
        <f t="shared" ref="S64:Y64" si="257">SUM(S18+S22+S27+S57+S63)</f>
        <v>1545341</v>
      </c>
      <c r="T64" s="36">
        <f t="shared" si="257"/>
        <v>1426764.11</v>
      </c>
      <c r="U64" s="36">
        <f t="shared" si="257"/>
        <v>-118576.89000000007</v>
      </c>
      <c r="V64" s="36">
        <f t="shared" si="257"/>
        <v>1808729</v>
      </c>
      <c r="W64" s="36">
        <f t="shared" si="257"/>
        <v>1681004.1723584614</v>
      </c>
      <c r="X64" s="36">
        <f t="shared" si="257"/>
        <v>135663.17235846154</v>
      </c>
      <c r="Y64" s="37">
        <f t="shared" si="257"/>
        <v>-127724.82764153848</v>
      </c>
      <c r="Z64" s="35"/>
      <c r="AA64" s="36">
        <f t="shared" ref="AA64:AD64" si="258">SUM(AA18+AA22+AA27+AA57+AA63)</f>
        <v>1377588.45</v>
      </c>
      <c r="AB64" s="36">
        <f t="shared" si="258"/>
        <v>1236232.93</v>
      </c>
      <c r="AC64" s="36">
        <f t="shared" si="258"/>
        <v>-141355.51999999993</v>
      </c>
      <c r="AD64" s="36">
        <f t="shared" si="258"/>
        <v>1499004</v>
      </c>
      <c r="AE64" s="36">
        <f t="shared" ref="AE64:AG64" si="259">SUM(AE18+AE22+AE27+AE57+AE63)</f>
        <v>1455482.0938892309</v>
      </c>
      <c r="AF64" s="36">
        <f t="shared" si="259"/>
        <v>219249.16388923075</v>
      </c>
      <c r="AG64" s="37">
        <f t="shared" si="259"/>
        <v>-43521.906110769225</v>
      </c>
      <c r="AH64" s="35"/>
      <c r="AI64" s="36">
        <f t="shared" ref="AI64:AO64" si="260">SUM(AI18+AI22+AI27+AI57+AI63)</f>
        <v>655664.28</v>
      </c>
      <c r="AJ64" s="36">
        <f t="shared" si="260"/>
        <v>651974.03999999992</v>
      </c>
      <c r="AK64" s="36">
        <f>SUM(AK18+AK22+AK27+AK57+AK63)</f>
        <v>-3690.2400000000034</v>
      </c>
      <c r="AL64" s="36">
        <f t="shared" si="260"/>
        <v>797924</v>
      </c>
      <c r="AM64" s="36">
        <f t="shared" si="260"/>
        <v>837105.14136417233</v>
      </c>
      <c r="AN64" s="36">
        <f t="shared" si="260"/>
        <v>181440.86136417236</v>
      </c>
      <c r="AO64" s="37">
        <f t="shared" si="260"/>
        <v>39181.141364172363</v>
      </c>
      <c r="AP64" s="35"/>
      <c r="AQ64" s="36">
        <f t="shared" ref="AQ64:AW64" si="261">SUM(AQ18+AQ22+AQ27+AQ57+AQ63)</f>
        <v>690737.96</v>
      </c>
      <c r="AR64" s="36">
        <f t="shared" si="261"/>
        <v>672476.38</v>
      </c>
      <c r="AS64" s="36">
        <f>SUM(AS18+AS22+AS27+AS57+AS63)</f>
        <v>-18261.579999999922</v>
      </c>
      <c r="AT64" s="36">
        <f t="shared" si="261"/>
        <v>729456</v>
      </c>
      <c r="AU64" s="36">
        <f t="shared" si="261"/>
        <v>765048.55834923068</v>
      </c>
      <c r="AV64" s="36">
        <f t="shared" si="261"/>
        <v>74310.59834923083</v>
      </c>
      <c r="AW64" s="37">
        <f t="shared" si="261"/>
        <v>35592.558349230763</v>
      </c>
      <c r="AX64" s="35"/>
      <c r="AY64" s="36">
        <f t="shared" ref="AY64:BE64" si="262">SUM(AY18+AY22+AY27+AY57+AY63)</f>
        <v>839553.74436536059</v>
      </c>
      <c r="AZ64" s="36">
        <f t="shared" si="262"/>
        <v>849138.32000000007</v>
      </c>
      <c r="BA64" s="36">
        <f>SUM(BA18+BA22+BA27+BA57+BA63)</f>
        <v>9584.5756346393719</v>
      </c>
      <c r="BB64" s="36">
        <f t="shared" si="262"/>
        <v>913096</v>
      </c>
      <c r="BC64" s="36">
        <f t="shared" si="262"/>
        <v>1191542.2598148049</v>
      </c>
      <c r="BD64" s="36">
        <f t="shared" si="262"/>
        <v>351988.5154494443</v>
      </c>
      <c r="BE64" s="37">
        <f t="shared" si="262"/>
        <v>278446.25981480494</v>
      </c>
      <c r="BF64" s="35"/>
      <c r="BG64" s="36">
        <f t="shared" ref="BG64:BM64" si="263">SUM(BG18+BG22+BG27+BG57+BG63)</f>
        <v>2752662.4140963634</v>
      </c>
      <c r="BH64" s="36">
        <f t="shared" si="263"/>
        <v>2778062.3699999996</v>
      </c>
      <c r="BI64" s="36">
        <f>SUM(BI18+BI22+BI27+BI57+BI63)</f>
        <v>25399.95590363691</v>
      </c>
      <c r="BJ64" s="36">
        <f t="shared" si="263"/>
        <v>3046337</v>
      </c>
      <c r="BK64" s="36">
        <f t="shared" si="263"/>
        <v>3339812.7179849297</v>
      </c>
      <c r="BL64" s="36">
        <f t="shared" si="263"/>
        <v>587150.30388856679</v>
      </c>
      <c r="BM64" s="37">
        <f t="shared" si="263"/>
        <v>293475.71798492962</v>
      </c>
      <c r="BN64" s="35"/>
      <c r="BO64" s="36">
        <f t="shared" ref="BO64:BU64" si="264">SUM(BO18+BO22+BO27+BO57+BO63)</f>
        <v>2029338.2110426002</v>
      </c>
      <c r="BP64" s="36">
        <f t="shared" si="264"/>
        <v>2140582.27</v>
      </c>
      <c r="BQ64" s="36">
        <f>SUM(BQ18+BQ22+BQ27+BQ57+BQ63)</f>
        <v>111244.05895739992</v>
      </c>
      <c r="BR64" s="36">
        <f t="shared" si="264"/>
        <v>2142835</v>
      </c>
      <c r="BS64" s="36">
        <f t="shared" si="264"/>
        <v>2379134.0317589762</v>
      </c>
      <c r="BT64" s="36">
        <f t="shared" si="264"/>
        <v>349795.82071637595</v>
      </c>
      <c r="BU64" s="37">
        <f t="shared" si="264"/>
        <v>236299.03175897617</v>
      </c>
      <c r="BV64" s="35"/>
      <c r="BW64" s="36">
        <f t="shared" ref="BW64:CC64" si="265">SUM(BW18+BW22+BW27+BW57+BW63)</f>
        <v>869417.02829266794</v>
      </c>
      <c r="BX64" s="36">
        <f t="shared" si="265"/>
        <v>835019.3600000001</v>
      </c>
      <c r="BY64" s="36">
        <f>SUM(BY18+BY22+BY27+BY57+BY63)</f>
        <v>-34397.668292667993</v>
      </c>
      <c r="BZ64" s="36">
        <f t="shared" si="265"/>
        <v>954603</v>
      </c>
      <c r="CA64" s="36">
        <f t="shared" si="265"/>
        <v>1203288.0004883159</v>
      </c>
      <c r="CB64" s="36">
        <f t="shared" si="265"/>
        <v>333870.97219564795</v>
      </c>
      <c r="CC64" s="37">
        <f t="shared" si="265"/>
        <v>248685.00048831591</v>
      </c>
      <c r="CD64" s="35"/>
      <c r="CE64" s="36">
        <f t="shared" ref="CE64:CK64" si="266">SUM(CE18+CE22+CE27+CE57+CE63)</f>
        <v>11189388.277796991</v>
      </c>
      <c r="CF64" s="36">
        <f t="shared" si="266"/>
        <v>10963210.629999999</v>
      </c>
      <c r="CG64" s="36">
        <f>SUM(CG18+CG22+CG27+CG57+CG63)</f>
        <v>-226177.64779699172</v>
      </c>
      <c r="CH64" s="36">
        <f t="shared" si="266"/>
        <v>12422086</v>
      </c>
      <c r="CI64" s="36">
        <f t="shared" si="266"/>
        <v>13524169.455571674</v>
      </c>
      <c r="CJ64" s="36">
        <f t="shared" si="266"/>
        <v>2334781.1777746826</v>
      </c>
      <c r="CK64" s="37">
        <f t="shared" si="266"/>
        <v>1102083.4555716743</v>
      </c>
    </row>
    <row r="65" spans="3:89" x14ac:dyDescent="0.2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29"/>
      <c r="S65" s="11"/>
      <c r="T65" s="11"/>
      <c r="U65" s="11"/>
      <c r="V65" s="11"/>
      <c r="W65" s="11"/>
      <c r="X65" s="11"/>
      <c r="Y65" s="11"/>
      <c r="Z65" s="29"/>
      <c r="AA65" s="11"/>
      <c r="AB65" s="11"/>
      <c r="AC65" s="11"/>
      <c r="AD65" s="11"/>
      <c r="AE65" s="11"/>
      <c r="AF65" s="11"/>
      <c r="AG65" s="11"/>
      <c r="AH65" s="29"/>
      <c r="AI65" s="11"/>
      <c r="AJ65" s="11"/>
      <c r="AK65" s="11"/>
      <c r="AL65" s="11"/>
      <c r="AM65" s="11"/>
      <c r="AN65" s="11"/>
      <c r="AO65" s="11"/>
      <c r="AP65" s="29"/>
      <c r="AQ65" s="11"/>
      <c r="AR65" s="11"/>
      <c r="AS65" s="11"/>
      <c r="AT65" s="11"/>
      <c r="AU65" s="11"/>
      <c r="AV65" s="11"/>
      <c r="AW65" s="11"/>
      <c r="AX65" s="29"/>
      <c r="AY65" s="11"/>
      <c r="AZ65" s="11"/>
      <c r="BA65" s="11"/>
      <c r="BB65" s="11"/>
      <c r="BC65" s="11"/>
      <c r="BD65" s="11"/>
      <c r="BE65" s="11"/>
      <c r="BF65" s="29"/>
      <c r="BG65" s="11"/>
      <c r="BH65" s="11"/>
      <c r="BI65" s="11"/>
      <c r="BJ65" s="11"/>
      <c r="BK65" s="11"/>
      <c r="BL65" s="11"/>
      <c r="BM65" s="11"/>
      <c r="BN65" s="29"/>
      <c r="BO65" s="11"/>
      <c r="BP65" s="11"/>
      <c r="BQ65" s="11"/>
      <c r="BR65" s="11"/>
      <c r="BS65" s="11"/>
      <c r="BT65" s="11"/>
      <c r="BU65" s="11"/>
      <c r="BV65" s="29"/>
      <c r="BW65" s="11"/>
      <c r="BX65" s="11"/>
      <c r="BY65" s="11"/>
      <c r="BZ65" s="11"/>
      <c r="CA65" s="11"/>
      <c r="CB65" s="11"/>
      <c r="CC65" s="11"/>
      <c r="CD65" s="29"/>
      <c r="CE65" s="11"/>
      <c r="CF65" s="11"/>
      <c r="CG65" s="11"/>
      <c r="CH65" s="11"/>
      <c r="CI65" s="11"/>
      <c r="CJ65" s="11"/>
      <c r="CK65" s="11"/>
    </row>
    <row r="66" spans="3:89" x14ac:dyDescent="0.2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29"/>
      <c r="S66" s="11"/>
      <c r="T66" s="11"/>
      <c r="U66" s="11"/>
      <c r="V66" s="11"/>
      <c r="W66" s="11"/>
      <c r="X66" s="11"/>
      <c r="Y66" s="11"/>
      <c r="Z66" s="29"/>
      <c r="AA66" s="11"/>
      <c r="AB66" s="11"/>
      <c r="AC66" s="11"/>
      <c r="AD66" s="11"/>
      <c r="AE66" s="11"/>
      <c r="AF66" s="11"/>
      <c r="AG66" s="11"/>
      <c r="AH66" s="29"/>
      <c r="AI66" s="11"/>
      <c r="AJ66" s="11"/>
      <c r="AK66" s="11"/>
      <c r="AL66" s="11"/>
      <c r="AM66" s="11"/>
      <c r="AN66" s="11"/>
      <c r="AO66" s="11"/>
      <c r="AP66" s="29"/>
      <c r="AQ66" s="11"/>
      <c r="AR66" s="11"/>
      <c r="AS66" s="11"/>
      <c r="AT66" s="11"/>
      <c r="AU66" s="11"/>
      <c r="AV66" s="11"/>
      <c r="AW66" s="11"/>
      <c r="AX66" s="29"/>
      <c r="AY66" s="11"/>
      <c r="AZ66" s="11"/>
      <c r="BA66" s="11"/>
      <c r="BB66" s="11"/>
      <c r="BC66" s="11"/>
      <c r="BD66" s="11"/>
      <c r="BE66" s="11"/>
      <c r="BF66" s="29"/>
      <c r="BG66" s="11"/>
      <c r="BH66" s="11"/>
      <c r="BI66" s="11"/>
      <c r="BJ66" s="11"/>
      <c r="BK66" s="11"/>
      <c r="BL66" s="11"/>
      <c r="BM66" s="11"/>
      <c r="BN66" s="29"/>
      <c r="BO66" s="11"/>
      <c r="BP66" s="11"/>
      <c r="BQ66" s="11"/>
      <c r="BR66" s="11"/>
      <c r="BS66" s="11"/>
      <c r="BT66" s="11"/>
      <c r="BU66" s="11"/>
      <c r="BV66" s="29"/>
      <c r="BW66" s="11"/>
      <c r="BX66" s="11"/>
      <c r="BY66" s="11"/>
      <c r="BZ66" s="11"/>
      <c r="CA66" s="11"/>
      <c r="CB66" s="11"/>
      <c r="CC66" s="11"/>
      <c r="CD66" s="29"/>
      <c r="CE66" s="11"/>
      <c r="CF66" s="11"/>
      <c r="CG66" s="11"/>
      <c r="CH66" s="11"/>
      <c r="CI66" s="11"/>
      <c r="CJ66" s="11"/>
      <c r="CK66" s="11"/>
    </row>
    <row r="67" spans="3:89" x14ac:dyDescent="0.2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29"/>
      <c r="S67" s="11"/>
      <c r="T67" s="11"/>
      <c r="U67" s="11"/>
      <c r="V67" s="11"/>
      <c r="W67" s="11"/>
      <c r="X67" s="11"/>
      <c r="Y67" s="11"/>
      <c r="Z67" s="29"/>
      <c r="AA67" s="11"/>
      <c r="AB67" s="11"/>
      <c r="AC67" s="11"/>
      <c r="AD67" s="11"/>
      <c r="AE67" s="11"/>
      <c r="AF67" s="11"/>
      <c r="AG67" s="11"/>
      <c r="AH67" s="29"/>
      <c r="AI67" s="11"/>
      <c r="AJ67" s="11"/>
      <c r="AK67" s="11"/>
      <c r="AL67" s="11"/>
      <c r="AM67" s="11"/>
      <c r="AN67" s="11"/>
      <c r="AO67" s="11"/>
      <c r="AP67" s="29"/>
      <c r="AQ67" s="11"/>
      <c r="AR67" s="11"/>
      <c r="AS67" s="11"/>
      <c r="AT67" s="11"/>
      <c r="AU67" s="11"/>
      <c r="AV67" s="11"/>
      <c r="AW67" s="11"/>
      <c r="AX67" s="29"/>
      <c r="AY67" s="11"/>
      <c r="AZ67" s="11"/>
      <c r="BA67" s="11"/>
      <c r="BB67" s="11"/>
      <c r="BC67" s="11"/>
      <c r="BD67" s="11"/>
      <c r="BE67" s="11"/>
      <c r="BF67" s="29"/>
      <c r="BG67" s="11"/>
      <c r="BH67" s="11"/>
      <c r="BI67" s="11"/>
      <c r="BJ67" s="11"/>
      <c r="BK67" s="11"/>
      <c r="BL67" s="11"/>
      <c r="BM67" s="11"/>
      <c r="BN67" s="29"/>
      <c r="BO67" s="11"/>
      <c r="BP67" s="11"/>
      <c r="BQ67" s="11"/>
      <c r="BR67" s="11"/>
      <c r="BS67" s="11"/>
      <c r="BT67" s="11"/>
      <c r="BU67" s="11"/>
      <c r="BV67" s="29"/>
      <c r="BW67" s="11"/>
      <c r="BX67" s="11"/>
      <c r="BY67" s="11"/>
      <c r="BZ67" s="11"/>
      <c r="CA67" s="11"/>
      <c r="CB67" s="11"/>
      <c r="CC67" s="11"/>
      <c r="CD67" s="29"/>
      <c r="CE67" s="11"/>
      <c r="CF67" s="11"/>
      <c r="CG67" s="11"/>
      <c r="CH67" s="11"/>
      <c r="CI67" s="11"/>
      <c r="CJ67" s="11"/>
      <c r="CK67" s="11"/>
    </row>
    <row r="68" spans="3:89" x14ac:dyDescent="0.2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29"/>
      <c r="S68" s="11"/>
      <c r="T68" s="11"/>
      <c r="U68" s="11"/>
      <c r="V68" s="11"/>
      <c r="W68" s="11"/>
      <c r="X68" s="11"/>
      <c r="Y68" s="11"/>
      <c r="Z68" s="29"/>
      <c r="AA68" s="11"/>
      <c r="AB68" s="11"/>
      <c r="AC68" s="11"/>
      <c r="AD68" s="11"/>
      <c r="AE68" s="11"/>
      <c r="AF68" s="11"/>
      <c r="AG68" s="11"/>
      <c r="AH68" s="29"/>
      <c r="AI68" s="11"/>
      <c r="AJ68" s="11"/>
      <c r="AK68" s="11"/>
      <c r="AL68" s="11"/>
      <c r="AM68" s="11"/>
      <c r="AN68" s="11"/>
      <c r="AO68" s="11"/>
      <c r="AP68" s="29"/>
      <c r="AQ68" s="11"/>
      <c r="AR68" s="11"/>
      <c r="AS68" s="11"/>
      <c r="AT68" s="11"/>
      <c r="AU68" s="11"/>
      <c r="AV68" s="11"/>
      <c r="AW68" s="11"/>
      <c r="AX68" s="29"/>
      <c r="AY68" s="11"/>
      <c r="AZ68" s="11"/>
      <c r="BA68" s="11"/>
      <c r="BB68" s="11"/>
      <c r="BC68" s="11"/>
      <c r="BD68" s="11"/>
      <c r="BE68" s="11"/>
      <c r="BF68" s="29"/>
      <c r="BG68" s="11"/>
      <c r="BH68" s="11"/>
      <c r="BI68" s="11"/>
      <c r="BJ68" s="11"/>
      <c r="BK68" s="11"/>
      <c r="BL68" s="11"/>
      <c r="BM68" s="11"/>
      <c r="BN68" s="29"/>
      <c r="BO68" s="11"/>
      <c r="BP68" s="11"/>
      <c r="BQ68" s="11"/>
      <c r="BR68" s="11"/>
      <c r="BS68" s="11"/>
      <c r="BT68" s="11"/>
      <c r="BU68" s="11"/>
      <c r="BV68" s="29"/>
      <c r="BW68" s="11"/>
      <c r="BX68" s="11"/>
      <c r="BY68" s="11"/>
      <c r="BZ68" s="11"/>
      <c r="CA68" s="11"/>
      <c r="CB68" s="11"/>
      <c r="CC68" s="11"/>
      <c r="CD68" s="29"/>
      <c r="CE68" s="11"/>
      <c r="CF68" s="11"/>
      <c r="CG68" s="11"/>
      <c r="CH68" s="11"/>
      <c r="CI68" s="11"/>
      <c r="CJ68" s="11"/>
      <c r="CK68" s="11"/>
    </row>
    <row r="69" spans="3:89" x14ac:dyDescent="0.2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29"/>
      <c r="S69" s="11"/>
      <c r="T69" s="11"/>
      <c r="U69" s="11"/>
      <c r="V69" s="11"/>
      <c r="W69" s="11"/>
      <c r="X69" s="11"/>
      <c r="Y69" s="11"/>
      <c r="Z69" s="29"/>
      <c r="AA69" s="11"/>
      <c r="AB69" s="11"/>
      <c r="AC69" s="11"/>
      <c r="AD69" s="11"/>
      <c r="AE69" s="11"/>
      <c r="AF69" s="11"/>
      <c r="AG69" s="11"/>
      <c r="AH69" s="29"/>
      <c r="AI69" s="11"/>
      <c r="AJ69" s="11"/>
      <c r="AK69" s="11"/>
      <c r="AL69" s="11"/>
      <c r="AM69" s="11"/>
      <c r="AN69" s="11"/>
      <c r="AO69" s="11"/>
      <c r="AP69" s="29"/>
      <c r="AQ69" s="11"/>
      <c r="AR69" s="11"/>
      <c r="AS69" s="11"/>
      <c r="AT69" s="11"/>
      <c r="AU69" s="11"/>
      <c r="AV69" s="11"/>
      <c r="AW69" s="11"/>
      <c r="AX69" s="29"/>
      <c r="AY69" s="11"/>
      <c r="AZ69" s="11"/>
      <c r="BA69" s="11"/>
      <c r="BB69" s="11"/>
      <c r="BC69" s="11"/>
      <c r="BD69" s="11"/>
      <c r="BE69" s="11"/>
      <c r="BF69" s="29"/>
      <c r="BG69" s="11"/>
      <c r="BH69" s="11"/>
      <c r="BI69" s="11"/>
      <c r="BJ69" s="11"/>
      <c r="BK69" s="11"/>
      <c r="BL69" s="11"/>
      <c r="BM69" s="11"/>
      <c r="BN69" s="29"/>
      <c r="BO69" s="11"/>
      <c r="BP69" s="11"/>
      <c r="BQ69" s="11"/>
      <c r="BR69" s="11"/>
      <c r="BS69" s="11"/>
      <c r="BT69" s="11"/>
      <c r="BU69" s="11"/>
      <c r="BV69" s="29"/>
      <c r="BW69" s="11"/>
      <c r="BX69" s="11"/>
      <c r="BY69" s="11"/>
      <c r="BZ69" s="11"/>
      <c r="CA69" s="11"/>
      <c r="CB69" s="11"/>
      <c r="CC69" s="11"/>
      <c r="CD69" s="29"/>
      <c r="CE69" s="11"/>
      <c r="CF69" s="11"/>
      <c r="CG69" s="11"/>
      <c r="CH69" s="11"/>
      <c r="CI69" s="11"/>
      <c r="CJ69" s="11"/>
      <c r="CK69" s="11"/>
    </row>
  </sheetData>
  <mergeCells count="11">
    <mergeCell ref="CE4:CK4"/>
    <mergeCell ref="C4:I4"/>
    <mergeCell ref="S4:Y4"/>
    <mergeCell ref="AA4:AG4"/>
    <mergeCell ref="AI4:AO4"/>
    <mergeCell ref="AQ4:AW4"/>
    <mergeCell ref="AY4:BE4"/>
    <mergeCell ref="BG4:BM4"/>
    <mergeCell ref="BO4:BU4"/>
    <mergeCell ref="BW4:CC4"/>
    <mergeCell ref="K4:Q4"/>
  </mergeCells>
  <pageMargins left="0.5" right="0.24" top="0.3" bottom="0.18" header="0.34" footer="0.17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zoomScale="125" zoomScaleNormal="125" zoomScalePageLayoutView="125" workbookViewId="0">
      <pane xSplit="2" ySplit="5" topLeftCell="C43" activePane="bottomRight" state="frozen"/>
      <selection pane="topRight" activeCell="C1" sqref="C1"/>
      <selection pane="bottomLeft" activeCell="A6" sqref="A6"/>
      <selection pane="bottomRight" activeCell="B71" sqref="B71"/>
    </sheetView>
  </sheetViews>
  <sheetFormatPr defaultColWidth="8.85546875" defaultRowHeight="12.75" x14ac:dyDescent="0.2"/>
  <cols>
    <col min="1" max="1" width="2.28515625" style="73" customWidth="1"/>
    <col min="2" max="2" width="20.85546875" style="73" customWidth="1"/>
    <col min="3" max="12" width="10.7109375" style="73" customWidth="1"/>
    <col min="13" max="13" width="10" style="73" customWidth="1"/>
    <col min="14" max="225" width="11.42578125" style="73" customWidth="1"/>
    <col min="226" max="16384" width="8.85546875" style="73"/>
  </cols>
  <sheetData>
    <row r="1" spans="1:12" x14ac:dyDescent="0.2">
      <c r="A1" s="91" t="s">
        <v>0</v>
      </c>
      <c r="B1" s="92"/>
      <c r="C1" s="92"/>
      <c r="D1" s="92"/>
      <c r="E1" s="92"/>
      <c r="F1" s="92"/>
      <c r="G1" s="92"/>
    </row>
    <row r="2" spans="1:12" x14ac:dyDescent="0.2">
      <c r="A2" s="93" t="s">
        <v>46</v>
      </c>
      <c r="B2" s="94"/>
      <c r="C2" s="94"/>
      <c r="D2" s="94"/>
      <c r="E2" s="94"/>
      <c r="F2" s="94"/>
      <c r="G2" s="94"/>
    </row>
    <row r="3" spans="1:12" ht="15.75" customHeight="1" x14ac:dyDescent="0.2">
      <c r="A3" s="95" t="s">
        <v>141</v>
      </c>
      <c r="B3" s="94"/>
      <c r="C3" s="96"/>
      <c r="D3" s="96"/>
      <c r="E3" s="96"/>
      <c r="F3" s="96"/>
      <c r="G3" s="96"/>
      <c r="H3" s="96"/>
      <c r="I3" s="96"/>
      <c r="J3" s="96"/>
      <c r="K3" s="96"/>
    </row>
    <row r="4" spans="1:12" ht="15.75" customHeight="1" x14ac:dyDescent="0.2">
      <c r="A4" s="95"/>
      <c r="B4" s="94"/>
      <c r="C4" s="141" t="s">
        <v>47</v>
      </c>
      <c r="D4" s="141" t="s">
        <v>48</v>
      </c>
      <c r="E4" s="141" t="s">
        <v>49</v>
      </c>
      <c r="F4" s="141" t="s">
        <v>50</v>
      </c>
      <c r="G4" s="141" t="s">
        <v>51</v>
      </c>
      <c r="H4" s="141" t="s">
        <v>54</v>
      </c>
      <c r="I4" s="141" t="s">
        <v>80</v>
      </c>
      <c r="J4" s="141" t="s">
        <v>81</v>
      </c>
      <c r="K4" s="141" t="s">
        <v>78</v>
      </c>
      <c r="L4" s="141" t="s">
        <v>79</v>
      </c>
    </row>
    <row r="5" spans="1:12" x14ac:dyDescent="0.2">
      <c r="A5" s="95"/>
      <c r="B5" s="94"/>
      <c r="C5" s="141"/>
      <c r="D5" s="141"/>
      <c r="E5" s="141"/>
      <c r="F5" s="141"/>
      <c r="G5" s="141"/>
      <c r="H5" s="141"/>
      <c r="I5" s="141"/>
      <c r="J5" s="141"/>
      <c r="K5" s="141"/>
      <c r="L5" s="141"/>
    </row>
    <row r="6" spans="1:12" x14ac:dyDescent="0.2">
      <c r="B6" s="75" t="s">
        <v>58</v>
      </c>
      <c r="C6" s="9">
        <v>177064</v>
      </c>
      <c r="D6" s="9">
        <v>895544</v>
      </c>
      <c r="E6" s="9">
        <v>687346</v>
      </c>
      <c r="F6" s="9">
        <v>445563</v>
      </c>
      <c r="G6" s="9">
        <v>427819</v>
      </c>
      <c r="H6" s="9">
        <v>240851</v>
      </c>
      <c r="I6" s="9">
        <v>1598803</v>
      </c>
      <c r="J6" s="9">
        <v>528871</v>
      </c>
      <c r="K6" s="9">
        <v>364902</v>
      </c>
      <c r="L6" s="9">
        <f>SUM(C6:K6)</f>
        <v>5366763</v>
      </c>
    </row>
    <row r="7" spans="1:12" x14ac:dyDescent="0.2">
      <c r="B7" s="75" t="s">
        <v>59</v>
      </c>
      <c r="C7" s="9">
        <v>278</v>
      </c>
      <c r="D7" s="9">
        <v>16712</v>
      </c>
      <c r="E7" s="9">
        <v>10339</v>
      </c>
      <c r="F7" s="9">
        <v>8270</v>
      </c>
      <c r="G7" s="9">
        <v>9695</v>
      </c>
      <c r="H7" s="9">
        <v>7326</v>
      </c>
      <c r="I7" s="9">
        <v>42804</v>
      </c>
      <c r="J7" s="9">
        <v>9948</v>
      </c>
      <c r="K7" s="9">
        <v>17068</v>
      </c>
      <c r="L7" s="9">
        <f t="shared" ref="L7:L17" si="0">SUM(C7:K7)</f>
        <v>122440</v>
      </c>
    </row>
    <row r="8" spans="1:12" x14ac:dyDescent="0.2">
      <c r="B8" s="75" t="s">
        <v>60</v>
      </c>
      <c r="C8" s="9">
        <v>0</v>
      </c>
      <c r="D8" s="9">
        <v>168833</v>
      </c>
      <c r="E8" s="9">
        <v>130614</v>
      </c>
      <c r="F8" s="9">
        <v>34936</v>
      </c>
      <c r="G8" s="9">
        <v>23299</v>
      </c>
      <c r="H8" s="9">
        <v>32886</v>
      </c>
      <c r="I8" s="9">
        <v>166984</v>
      </c>
      <c r="J8" s="9">
        <v>107101</v>
      </c>
      <c r="K8" s="9">
        <v>89697</v>
      </c>
      <c r="L8" s="9">
        <f t="shared" si="0"/>
        <v>754350</v>
      </c>
    </row>
    <row r="9" spans="1:12" x14ac:dyDescent="0.2">
      <c r="B9" s="75" t="s">
        <v>61</v>
      </c>
      <c r="C9" s="9">
        <v>0</v>
      </c>
      <c r="D9" s="9">
        <v>0</v>
      </c>
      <c r="E9" s="9">
        <v>0</v>
      </c>
      <c r="F9" s="9">
        <v>17468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f t="shared" si="0"/>
        <v>17468</v>
      </c>
    </row>
    <row r="10" spans="1:12" x14ac:dyDescent="0.2">
      <c r="B10" s="75" t="s">
        <v>3</v>
      </c>
      <c r="C10" s="9">
        <v>8085</v>
      </c>
      <c r="D10" s="9">
        <v>81081</v>
      </c>
      <c r="E10" s="9">
        <v>58117</v>
      </c>
      <c r="F10" s="9">
        <v>37024</v>
      </c>
      <c r="G10" s="9">
        <v>32124</v>
      </c>
      <c r="H10" s="9">
        <v>18414</v>
      </c>
      <c r="I10" s="9">
        <v>117129</v>
      </c>
      <c r="J10" s="9">
        <v>45321</v>
      </c>
      <c r="K10" s="9">
        <v>33126</v>
      </c>
      <c r="L10" s="9">
        <f t="shared" si="0"/>
        <v>430421</v>
      </c>
    </row>
    <row r="11" spans="1:12" x14ac:dyDescent="0.2">
      <c r="B11" s="75" t="s">
        <v>4</v>
      </c>
      <c r="C11" s="9">
        <v>2130</v>
      </c>
      <c r="D11" s="9">
        <v>33448</v>
      </c>
      <c r="E11" s="9">
        <v>34982</v>
      </c>
      <c r="F11" s="9">
        <v>13950</v>
      </c>
      <c r="G11" s="9">
        <v>20116</v>
      </c>
      <c r="H11" s="9">
        <v>13093</v>
      </c>
      <c r="I11" s="9">
        <v>51266</v>
      </c>
      <c r="J11" s="9">
        <v>21077</v>
      </c>
      <c r="K11" s="9">
        <v>17475</v>
      </c>
      <c r="L11" s="9">
        <f t="shared" si="0"/>
        <v>207537</v>
      </c>
    </row>
    <row r="12" spans="1:12" x14ac:dyDescent="0.2">
      <c r="B12" s="75" t="s">
        <v>5</v>
      </c>
      <c r="C12" s="9">
        <v>887</v>
      </c>
      <c r="D12" s="9">
        <v>17428</v>
      </c>
      <c r="E12" s="9">
        <v>13352</v>
      </c>
      <c r="F12" s="9">
        <v>8414</v>
      </c>
      <c r="G12" s="9">
        <v>5479</v>
      </c>
      <c r="H12" s="9">
        <v>4063</v>
      </c>
      <c r="I12" s="9">
        <v>27173</v>
      </c>
      <c r="J12" s="9">
        <v>8641</v>
      </c>
      <c r="K12" s="9">
        <v>7141</v>
      </c>
      <c r="L12" s="9">
        <f t="shared" si="0"/>
        <v>92578</v>
      </c>
    </row>
    <row r="13" spans="1:12" x14ac:dyDescent="0.2">
      <c r="B13" s="75" t="s">
        <v>6</v>
      </c>
      <c r="C13" s="9">
        <v>2446</v>
      </c>
      <c r="D13" s="9">
        <v>32433</v>
      </c>
      <c r="E13" s="9">
        <v>24849</v>
      </c>
      <c r="F13" s="9">
        <v>15659</v>
      </c>
      <c r="G13" s="9">
        <v>12134</v>
      </c>
      <c r="H13" s="9">
        <v>6304</v>
      </c>
      <c r="I13" s="9">
        <v>52157</v>
      </c>
      <c r="J13" s="9">
        <v>16150</v>
      </c>
      <c r="K13" s="9">
        <v>13349</v>
      </c>
      <c r="L13" s="9">
        <f t="shared" si="0"/>
        <v>175481</v>
      </c>
    </row>
    <row r="14" spans="1:12" x14ac:dyDescent="0.2">
      <c r="B14" s="75" t="s">
        <v>7</v>
      </c>
      <c r="C14" s="9">
        <v>25200</v>
      </c>
      <c r="D14" s="9">
        <v>144000</v>
      </c>
      <c r="E14" s="9">
        <v>144000</v>
      </c>
      <c r="F14" s="9">
        <v>50400</v>
      </c>
      <c r="G14" s="9">
        <v>43200</v>
      </c>
      <c r="H14" s="9">
        <v>36000</v>
      </c>
      <c r="I14" s="9">
        <f>222000+21000</f>
        <v>243000</v>
      </c>
      <c r="J14" s="9">
        <v>36000</v>
      </c>
      <c r="K14" s="9">
        <v>28800</v>
      </c>
      <c r="L14" s="9">
        <f t="shared" si="0"/>
        <v>750600</v>
      </c>
    </row>
    <row r="15" spans="1:12" x14ac:dyDescent="0.2">
      <c r="B15" s="75" t="s">
        <v>67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430000</v>
      </c>
      <c r="J15" s="9">
        <v>0</v>
      </c>
      <c r="K15" s="9">
        <v>0</v>
      </c>
      <c r="L15" s="9">
        <f t="shared" si="0"/>
        <v>430000</v>
      </c>
    </row>
    <row r="16" spans="1:12" x14ac:dyDescent="0.2">
      <c r="B16" s="75" t="s">
        <v>68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1500</v>
      </c>
      <c r="J16" s="9">
        <v>0</v>
      </c>
      <c r="K16" s="9">
        <v>55000</v>
      </c>
      <c r="L16" s="9">
        <f t="shared" si="0"/>
        <v>56500</v>
      </c>
    </row>
    <row r="17" spans="2:13" x14ac:dyDescent="0.2">
      <c r="B17" s="75" t="s">
        <v>33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50000</v>
      </c>
      <c r="K17" s="9">
        <v>0</v>
      </c>
      <c r="L17" s="9">
        <f t="shared" si="0"/>
        <v>50000</v>
      </c>
    </row>
    <row r="18" spans="2:13" ht="13.5" thickBot="1" x14ac:dyDescent="0.25">
      <c r="B18" s="75"/>
      <c r="C18" s="10">
        <f>SUM(C6:C17)</f>
        <v>216090</v>
      </c>
      <c r="D18" s="10">
        <f t="shared" ref="D18:L18" si="1">SUM(D6:D17)</f>
        <v>1389479</v>
      </c>
      <c r="E18" s="10">
        <f t="shared" si="1"/>
        <v>1103599</v>
      </c>
      <c r="F18" s="10">
        <f t="shared" si="1"/>
        <v>631684</v>
      </c>
      <c r="G18" s="10">
        <f t="shared" si="1"/>
        <v>573866</v>
      </c>
      <c r="H18" s="10">
        <f t="shared" si="1"/>
        <v>358937</v>
      </c>
      <c r="I18" s="10">
        <f t="shared" si="1"/>
        <v>2730816</v>
      </c>
      <c r="J18" s="10">
        <f t="shared" si="1"/>
        <v>823109</v>
      </c>
      <c r="K18" s="10">
        <f t="shared" si="1"/>
        <v>626558</v>
      </c>
      <c r="L18" s="10">
        <f t="shared" si="1"/>
        <v>8454138</v>
      </c>
      <c r="M18" s="97">
        <f>SUM(L18/12422086)</f>
        <v>0.68057313401307962</v>
      </c>
    </row>
    <row r="19" spans="2:13" ht="5.25" customHeight="1" thickTop="1" x14ac:dyDescent="0.2">
      <c r="B19" s="75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2:13" x14ac:dyDescent="0.2">
      <c r="B20" s="75" t="s">
        <v>22</v>
      </c>
      <c r="C20" s="9">
        <v>22000</v>
      </c>
      <c r="D20" s="9">
        <v>0</v>
      </c>
      <c r="E20" s="9">
        <v>0</v>
      </c>
      <c r="F20" s="9">
        <v>0</v>
      </c>
      <c r="G20" s="9">
        <v>0</v>
      </c>
      <c r="H20" s="9">
        <v>4000</v>
      </c>
      <c r="I20" s="9">
        <v>19000</v>
      </c>
      <c r="J20" s="9">
        <v>10000</v>
      </c>
      <c r="K20" s="9">
        <v>12000</v>
      </c>
      <c r="L20" s="9">
        <f>SUM(C20:K20)</f>
        <v>67000</v>
      </c>
    </row>
    <row r="21" spans="2:13" x14ac:dyDescent="0.2">
      <c r="B21" s="75" t="s">
        <v>13</v>
      </c>
      <c r="C21" s="9">
        <v>11426</v>
      </c>
      <c r="D21" s="9">
        <v>0</v>
      </c>
      <c r="E21" s="9">
        <v>0</v>
      </c>
      <c r="F21" s="9">
        <v>0</v>
      </c>
      <c r="G21" s="9">
        <v>0</v>
      </c>
      <c r="H21" s="9">
        <v>21000</v>
      </c>
      <c r="I21" s="9">
        <v>58000</v>
      </c>
      <c r="J21" s="9">
        <f>35000-7000</f>
        <v>28000</v>
      </c>
      <c r="K21" s="9">
        <v>21000</v>
      </c>
      <c r="L21" s="9">
        <f>SUM(C21:K21)</f>
        <v>139426</v>
      </c>
    </row>
    <row r="22" spans="2:13" ht="13.5" thickBot="1" x14ac:dyDescent="0.25">
      <c r="B22" s="75"/>
      <c r="C22" s="10">
        <f>SUM(C20:C21)</f>
        <v>33426</v>
      </c>
      <c r="D22" s="10">
        <f t="shared" ref="D22:L22" si="2">SUM(D20:D21)</f>
        <v>0</v>
      </c>
      <c r="E22" s="10">
        <f t="shared" si="2"/>
        <v>0</v>
      </c>
      <c r="F22" s="10">
        <f t="shared" si="2"/>
        <v>0</v>
      </c>
      <c r="G22" s="10">
        <f t="shared" si="2"/>
        <v>0</v>
      </c>
      <c r="H22" s="10">
        <f t="shared" si="2"/>
        <v>25000</v>
      </c>
      <c r="I22" s="10">
        <f t="shared" si="2"/>
        <v>77000</v>
      </c>
      <c r="J22" s="10">
        <f t="shared" si="2"/>
        <v>38000</v>
      </c>
      <c r="K22" s="10">
        <f t="shared" si="2"/>
        <v>33000</v>
      </c>
      <c r="L22" s="10">
        <f t="shared" si="2"/>
        <v>206426</v>
      </c>
      <c r="M22" s="97">
        <f>SUM(L22/12422086)</f>
        <v>1.6617659868076909E-2</v>
      </c>
    </row>
    <row r="23" spans="2:13" ht="7.5" customHeight="1" thickTop="1" x14ac:dyDescent="0.2">
      <c r="B23" s="75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2:13" x14ac:dyDescent="0.2">
      <c r="B24" s="75" t="s">
        <v>72</v>
      </c>
      <c r="C24" s="9">
        <v>50992</v>
      </c>
      <c r="D24" s="9">
        <v>15000</v>
      </c>
      <c r="E24" s="9">
        <v>139341</v>
      </c>
      <c r="F24" s="9">
        <v>25000</v>
      </c>
      <c r="G24" s="9">
        <v>7200</v>
      </c>
      <c r="H24" s="9">
        <v>0</v>
      </c>
      <c r="I24" s="9">
        <v>0</v>
      </c>
      <c r="J24" s="9">
        <v>76000</v>
      </c>
      <c r="K24" s="9">
        <v>54000</v>
      </c>
      <c r="L24" s="9">
        <f t="shared" ref="L24:L26" si="3">SUM(C24:K24)</f>
        <v>367533</v>
      </c>
    </row>
    <row r="25" spans="2:13" x14ac:dyDescent="0.2">
      <c r="B25" s="75" t="s">
        <v>73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95000</v>
      </c>
      <c r="I25" s="9">
        <v>0</v>
      </c>
      <c r="J25" s="9">
        <v>33000</v>
      </c>
      <c r="K25" s="9">
        <v>0</v>
      </c>
      <c r="L25" s="9">
        <f t="shared" si="3"/>
        <v>128000</v>
      </c>
    </row>
    <row r="26" spans="2:13" x14ac:dyDescent="0.2">
      <c r="B26" s="75" t="s">
        <v>16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98576</v>
      </c>
      <c r="K26" s="9">
        <v>0</v>
      </c>
      <c r="L26" s="9">
        <f t="shared" si="3"/>
        <v>98576</v>
      </c>
    </row>
    <row r="27" spans="2:13" ht="13.5" thickBot="1" x14ac:dyDescent="0.25">
      <c r="B27" s="75"/>
      <c r="C27" s="10">
        <f>SUM(C24:C26)</f>
        <v>50992</v>
      </c>
      <c r="D27" s="10">
        <f t="shared" ref="D27:L27" si="4">SUM(D24:D26)</f>
        <v>15000</v>
      </c>
      <c r="E27" s="10">
        <f t="shared" si="4"/>
        <v>139341</v>
      </c>
      <c r="F27" s="10">
        <f t="shared" si="4"/>
        <v>25000</v>
      </c>
      <c r="G27" s="10">
        <f t="shared" si="4"/>
        <v>7200</v>
      </c>
      <c r="H27" s="10">
        <f t="shared" si="4"/>
        <v>95000</v>
      </c>
      <c r="I27" s="10">
        <f t="shared" si="4"/>
        <v>0</v>
      </c>
      <c r="J27" s="10">
        <f t="shared" si="4"/>
        <v>207576</v>
      </c>
      <c r="K27" s="10">
        <f t="shared" si="4"/>
        <v>54000</v>
      </c>
      <c r="L27" s="10">
        <f t="shared" si="4"/>
        <v>594109</v>
      </c>
      <c r="M27" s="97">
        <f>SUM(L27/12422086)</f>
        <v>4.7826830372934143E-2</v>
      </c>
    </row>
    <row r="28" spans="2:13" ht="5.25" customHeight="1" thickTop="1" x14ac:dyDescent="0.2">
      <c r="B28" s="75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2:13" x14ac:dyDescent="0.2">
      <c r="B29" s="75" t="s">
        <v>8</v>
      </c>
      <c r="C29" s="9">
        <v>2500</v>
      </c>
      <c r="D29" s="9">
        <v>83300</v>
      </c>
      <c r="E29" s="9">
        <v>50000</v>
      </c>
      <c r="F29" s="9">
        <v>35500</v>
      </c>
      <c r="G29" s="9">
        <v>14900</v>
      </c>
      <c r="H29" s="9">
        <v>13200</v>
      </c>
      <c r="I29" s="9">
        <v>58850</v>
      </c>
      <c r="J29" s="9">
        <v>71000</v>
      </c>
      <c r="K29" s="9">
        <v>66500</v>
      </c>
      <c r="L29" s="9">
        <f>SUM(C29:K29)</f>
        <v>395750</v>
      </c>
    </row>
    <row r="30" spans="2:13" x14ac:dyDescent="0.2">
      <c r="B30" s="75" t="s">
        <v>9</v>
      </c>
      <c r="C30" s="9">
        <v>600</v>
      </c>
      <c r="D30" s="9">
        <v>1000</v>
      </c>
      <c r="E30" s="9">
        <v>5000</v>
      </c>
      <c r="F30" s="9">
        <v>1500</v>
      </c>
      <c r="G30" s="9">
        <v>0</v>
      </c>
      <c r="H30" s="9">
        <v>2900</v>
      </c>
      <c r="I30" s="9">
        <v>6675</v>
      </c>
      <c r="J30" s="9">
        <v>5000</v>
      </c>
      <c r="K30" s="9">
        <v>9300</v>
      </c>
      <c r="L30" s="9">
        <f t="shared" ref="L30:L52" si="5">SUM(C30:K30)</f>
        <v>31975</v>
      </c>
    </row>
    <row r="31" spans="2:13" x14ac:dyDescent="0.2">
      <c r="B31" s="75" t="s">
        <v>36</v>
      </c>
      <c r="C31" s="9">
        <v>0</v>
      </c>
      <c r="D31" s="9">
        <v>15000</v>
      </c>
      <c r="E31" s="9">
        <v>15000</v>
      </c>
      <c r="F31" s="9">
        <v>8000</v>
      </c>
      <c r="G31" s="9">
        <v>10000</v>
      </c>
      <c r="H31" s="9">
        <v>1150</v>
      </c>
      <c r="I31" s="9">
        <v>51500</v>
      </c>
      <c r="J31" s="9">
        <v>0</v>
      </c>
      <c r="K31" s="9">
        <v>0</v>
      </c>
      <c r="L31" s="9">
        <f t="shared" si="5"/>
        <v>100650</v>
      </c>
    </row>
    <row r="32" spans="2:13" x14ac:dyDescent="0.2">
      <c r="B32" s="75" t="s">
        <v>71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5000</v>
      </c>
      <c r="J32" s="9">
        <v>0</v>
      </c>
      <c r="K32" s="9">
        <v>3000</v>
      </c>
      <c r="L32" s="9">
        <f t="shared" si="5"/>
        <v>8000</v>
      </c>
    </row>
    <row r="33" spans="2:12" x14ac:dyDescent="0.2">
      <c r="B33" s="75" t="s">
        <v>10</v>
      </c>
      <c r="C33" s="9">
        <v>0</v>
      </c>
      <c r="D33" s="9">
        <v>600</v>
      </c>
      <c r="E33" s="9">
        <v>0</v>
      </c>
      <c r="F33" s="9">
        <v>0</v>
      </c>
      <c r="G33" s="9">
        <v>0</v>
      </c>
      <c r="H33" s="9">
        <v>306960</v>
      </c>
      <c r="I33" s="9">
        <v>500</v>
      </c>
      <c r="J33" s="9">
        <v>3500</v>
      </c>
      <c r="K33" s="9">
        <v>0</v>
      </c>
      <c r="L33" s="9">
        <f t="shared" si="5"/>
        <v>311560</v>
      </c>
    </row>
    <row r="34" spans="2:12" x14ac:dyDescent="0.2">
      <c r="B34" s="75" t="s">
        <v>11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6000</v>
      </c>
      <c r="K34" s="9">
        <v>0</v>
      </c>
      <c r="L34" s="9">
        <f t="shared" si="5"/>
        <v>6000</v>
      </c>
    </row>
    <row r="35" spans="2:12" x14ac:dyDescent="0.2">
      <c r="B35" s="75" t="s">
        <v>12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1500</v>
      </c>
      <c r="L35" s="9">
        <f t="shared" si="5"/>
        <v>1500</v>
      </c>
    </row>
    <row r="36" spans="2:12" x14ac:dyDescent="0.2">
      <c r="B36" s="75" t="s">
        <v>34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100000</v>
      </c>
      <c r="I36" s="9">
        <v>8000</v>
      </c>
      <c r="J36" s="9">
        <v>1000</v>
      </c>
      <c r="K36" s="9">
        <v>0</v>
      </c>
      <c r="L36" s="9">
        <f t="shared" si="5"/>
        <v>109000</v>
      </c>
    </row>
    <row r="37" spans="2:12" x14ac:dyDescent="0.2">
      <c r="B37" s="75" t="s">
        <v>14</v>
      </c>
      <c r="C37" s="9">
        <v>0</v>
      </c>
      <c r="D37" s="9">
        <v>170000</v>
      </c>
      <c r="E37" s="9">
        <v>96580</v>
      </c>
      <c r="F37" s="9">
        <v>48000</v>
      </c>
      <c r="G37" s="9">
        <v>78000</v>
      </c>
      <c r="H37" s="9">
        <v>0</v>
      </c>
      <c r="I37" s="9">
        <v>0</v>
      </c>
      <c r="J37" s="9">
        <v>580000</v>
      </c>
      <c r="K37" s="9">
        <v>0</v>
      </c>
      <c r="L37" s="9">
        <f t="shared" si="5"/>
        <v>972580</v>
      </c>
    </row>
    <row r="38" spans="2:12" x14ac:dyDescent="0.2">
      <c r="B38" s="75" t="s">
        <v>15</v>
      </c>
      <c r="C38" s="9">
        <v>0</v>
      </c>
      <c r="D38" s="9">
        <v>13460</v>
      </c>
      <c r="E38" s="9">
        <v>22464</v>
      </c>
      <c r="F38" s="9">
        <v>5000</v>
      </c>
      <c r="G38" s="9">
        <v>1920</v>
      </c>
      <c r="H38" s="9">
        <v>0</v>
      </c>
      <c r="I38" s="9">
        <v>500</v>
      </c>
      <c r="J38" s="9">
        <v>60000</v>
      </c>
      <c r="K38" s="9">
        <v>3000</v>
      </c>
      <c r="L38" s="9">
        <f t="shared" si="5"/>
        <v>106344</v>
      </c>
    </row>
    <row r="39" spans="2:12" x14ac:dyDescent="0.2">
      <c r="B39" s="75" t="s">
        <v>23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9000</v>
      </c>
      <c r="L39" s="9">
        <f t="shared" si="5"/>
        <v>9000</v>
      </c>
    </row>
    <row r="40" spans="2:12" x14ac:dyDescent="0.2">
      <c r="B40" s="75" t="s">
        <v>24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2000</v>
      </c>
      <c r="J40" s="9">
        <v>0</v>
      </c>
      <c r="K40" s="9">
        <v>0</v>
      </c>
      <c r="L40" s="9">
        <f t="shared" si="5"/>
        <v>2000</v>
      </c>
    </row>
    <row r="41" spans="2:12" x14ac:dyDescent="0.2">
      <c r="B41" s="75" t="s">
        <v>52</v>
      </c>
      <c r="C41" s="9">
        <v>65493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5"/>
        <v>65493</v>
      </c>
    </row>
    <row r="42" spans="2:12" x14ac:dyDescent="0.2">
      <c r="B42" s="75" t="s">
        <v>69</v>
      </c>
      <c r="C42" s="9">
        <v>0</v>
      </c>
      <c r="D42" s="9">
        <v>40000</v>
      </c>
      <c r="E42" s="9">
        <v>27000</v>
      </c>
      <c r="F42" s="9">
        <v>17000</v>
      </c>
      <c r="G42" s="9">
        <v>9250</v>
      </c>
      <c r="H42" s="9">
        <v>0</v>
      </c>
      <c r="I42" s="9">
        <v>1000</v>
      </c>
      <c r="J42" s="9">
        <v>217500</v>
      </c>
      <c r="K42" s="9">
        <v>0</v>
      </c>
      <c r="L42" s="9">
        <f t="shared" si="5"/>
        <v>311750</v>
      </c>
    </row>
    <row r="43" spans="2:12" x14ac:dyDescent="0.2">
      <c r="B43" s="75" t="s">
        <v>27</v>
      </c>
      <c r="C43" s="9">
        <v>14001</v>
      </c>
      <c r="D43" s="9">
        <v>1100</v>
      </c>
      <c r="E43" s="9">
        <v>600</v>
      </c>
      <c r="F43" s="9">
        <v>0</v>
      </c>
      <c r="G43" s="9">
        <v>0</v>
      </c>
      <c r="H43" s="9">
        <v>949</v>
      </c>
      <c r="I43" s="9">
        <v>6246</v>
      </c>
      <c r="J43" s="9">
        <v>4800</v>
      </c>
      <c r="K43" s="9">
        <v>1425</v>
      </c>
      <c r="L43" s="9">
        <f t="shared" si="5"/>
        <v>29121</v>
      </c>
    </row>
    <row r="44" spans="2:12" x14ac:dyDescent="0.2">
      <c r="B44" s="75" t="s">
        <v>25</v>
      </c>
      <c r="C44" s="9">
        <v>0</v>
      </c>
      <c r="D44" s="9">
        <v>28840</v>
      </c>
      <c r="E44" s="9">
        <v>14420</v>
      </c>
      <c r="F44" s="9">
        <v>10240</v>
      </c>
      <c r="G44" s="9">
        <v>9320</v>
      </c>
      <c r="H44" s="9">
        <v>0</v>
      </c>
      <c r="I44" s="9">
        <v>500</v>
      </c>
      <c r="J44" s="9">
        <v>0</v>
      </c>
      <c r="K44" s="9">
        <v>47820</v>
      </c>
      <c r="L44" s="9">
        <f t="shared" si="5"/>
        <v>111140</v>
      </c>
    </row>
    <row r="45" spans="2:12" x14ac:dyDescent="0.2">
      <c r="B45" s="75" t="s">
        <v>70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1000</v>
      </c>
      <c r="J45" s="9">
        <v>0</v>
      </c>
      <c r="K45" s="9">
        <v>15000</v>
      </c>
      <c r="L45" s="9">
        <f t="shared" si="5"/>
        <v>16000</v>
      </c>
    </row>
    <row r="46" spans="2:12" x14ac:dyDescent="0.2">
      <c r="B46" s="75" t="s">
        <v>21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65000</v>
      </c>
      <c r="L46" s="9">
        <f t="shared" si="5"/>
        <v>65000</v>
      </c>
    </row>
    <row r="47" spans="2:12" x14ac:dyDescent="0.2">
      <c r="B47" s="75" t="s">
        <v>26</v>
      </c>
      <c r="C47" s="9">
        <v>0</v>
      </c>
      <c r="D47" s="9">
        <v>17500</v>
      </c>
      <c r="E47" s="9">
        <v>10000</v>
      </c>
      <c r="F47" s="9">
        <v>9000</v>
      </c>
      <c r="G47" s="9">
        <v>5000</v>
      </c>
      <c r="H47" s="9">
        <v>0</v>
      </c>
      <c r="I47" s="9">
        <v>17000</v>
      </c>
      <c r="J47" s="9">
        <v>25000</v>
      </c>
      <c r="K47" s="9">
        <v>0</v>
      </c>
      <c r="L47" s="9">
        <f t="shared" si="5"/>
        <v>83500</v>
      </c>
    </row>
    <row r="48" spans="2:12" x14ac:dyDescent="0.2">
      <c r="B48" s="75" t="s">
        <v>64</v>
      </c>
      <c r="C48" s="9">
        <v>30000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15000</v>
      </c>
      <c r="J48" s="9">
        <f>60000-21000-5000</f>
        <v>34000</v>
      </c>
      <c r="K48" s="9">
        <v>7000</v>
      </c>
      <c r="L48" s="9">
        <f t="shared" si="5"/>
        <v>86000</v>
      </c>
    </row>
    <row r="49" spans="2:13" x14ac:dyDescent="0.2">
      <c r="B49" s="75" t="s">
        <v>35</v>
      </c>
      <c r="C49" s="9">
        <v>30000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f t="shared" si="5"/>
        <v>30000</v>
      </c>
    </row>
    <row r="50" spans="2:13" x14ac:dyDescent="0.2">
      <c r="B50" s="75" t="s">
        <v>65</v>
      </c>
      <c r="C50" s="9">
        <v>25000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f t="shared" si="5"/>
        <v>25000</v>
      </c>
    </row>
    <row r="51" spans="2:13" x14ac:dyDescent="0.2">
      <c r="B51" s="75" t="s">
        <v>66</v>
      </c>
      <c r="C51" s="9">
        <v>50000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f t="shared" si="5"/>
        <v>50000</v>
      </c>
    </row>
    <row r="52" spans="2:13" x14ac:dyDescent="0.2">
      <c r="B52" s="75" t="s">
        <v>63</v>
      </c>
      <c r="C52" s="9">
        <v>12000</v>
      </c>
      <c r="D52" s="9">
        <v>7000</v>
      </c>
      <c r="E52" s="9">
        <v>2500</v>
      </c>
      <c r="F52" s="9">
        <v>1500</v>
      </c>
      <c r="G52" s="9">
        <v>0</v>
      </c>
      <c r="H52" s="9">
        <v>6000</v>
      </c>
      <c r="I52" s="9">
        <v>1000</v>
      </c>
      <c r="J52" s="9">
        <f>6350+5000</f>
        <v>11350</v>
      </c>
      <c r="K52" s="9">
        <v>5500</v>
      </c>
      <c r="L52" s="9">
        <f t="shared" si="5"/>
        <v>46850</v>
      </c>
    </row>
    <row r="53" spans="2:13" ht="13.5" thickBot="1" x14ac:dyDescent="0.25">
      <c r="B53" s="75"/>
      <c r="C53" s="10">
        <f t="shared" ref="C53:L53" si="6">SUM(C29:C52)</f>
        <v>229594</v>
      </c>
      <c r="D53" s="10">
        <f t="shared" si="6"/>
        <v>377800</v>
      </c>
      <c r="E53" s="10">
        <f t="shared" si="6"/>
        <v>243564</v>
      </c>
      <c r="F53" s="10">
        <f t="shared" si="6"/>
        <v>135740</v>
      </c>
      <c r="G53" s="10">
        <f t="shared" si="6"/>
        <v>128390</v>
      </c>
      <c r="H53" s="10">
        <f t="shared" si="6"/>
        <v>431159</v>
      </c>
      <c r="I53" s="10">
        <f t="shared" si="6"/>
        <v>174771</v>
      </c>
      <c r="J53" s="10">
        <f t="shared" si="6"/>
        <v>1019150</v>
      </c>
      <c r="K53" s="10">
        <f t="shared" si="6"/>
        <v>234045</v>
      </c>
      <c r="L53" s="10">
        <f t="shared" si="6"/>
        <v>2974213</v>
      </c>
      <c r="M53" s="97">
        <f>SUM(L53/12422086)</f>
        <v>0.23942943238357872</v>
      </c>
    </row>
    <row r="54" spans="2:13" ht="5.25" customHeight="1" thickTop="1" x14ac:dyDescent="0.2">
      <c r="B54" s="75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2:13" x14ac:dyDescent="0.2">
      <c r="B55" s="75" t="s">
        <v>75</v>
      </c>
      <c r="C55" s="9">
        <v>0</v>
      </c>
      <c r="D55" s="9">
        <v>19450</v>
      </c>
      <c r="E55" s="9">
        <v>2500</v>
      </c>
      <c r="F55" s="9">
        <v>0</v>
      </c>
      <c r="G55" s="9">
        <v>20000</v>
      </c>
      <c r="H55" s="9">
        <v>1000</v>
      </c>
      <c r="I55" s="9">
        <v>27000</v>
      </c>
      <c r="J55" s="9">
        <v>49000</v>
      </c>
      <c r="K55" s="9">
        <v>3000</v>
      </c>
      <c r="L55" s="9">
        <f t="shared" ref="L55:L57" si="7">SUM(C55:K55)</f>
        <v>121950</v>
      </c>
    </row>
    <row r="56" spans="2:13" x14ac:dyDescent="0.2">
      <c r="B56" s="75" t="s">
        <v>17</v>
      </c>
      <c r="C56" s="9">
        <v>0</v>
      </c>
      <c r="D56" s="9">
        <v>5000</v>
      </c>
      <c r="E56" s="9">
        <v>5000</v>
      </c>
      <c r="F56" s="9">
        <v>3500</v>
      </c>
      <c r="G56" s="9">
        <v>0</v>
      </c>
      <c r="H56" s="9">
        <v>0</v>
      </c>
      <c r="I56" s="9">
        <v>36000</v>
      </c>
      <c r="J56" s="9">
        <v>6000</v>
      </c>
      <c r="K56" s="9">
        <v>4000</v>
      </c>
      <c r="L56" s="9">
        <f t="shared" si="7"/>
        <v>59500</v>
      </c>
    </row>
    <row r="57" spans="2:13" x14ac:dyDescent="0.2">
      <c r="B57" s="75" t="s">
        <v>18</v>
      </c>
      <c r="C57" s="9">
        <v>0</v>
      </c>
      <c r="D57" s="9">
        <v>2000</v>
      </c>
      <c r="E57" s="9">
        <v>5000</v>
      </c>
      <c r="F57" s="9">
        <v>2000</v>
      </c>
      <c r="G57" s="9">
        <v>0</v>
      </c>
      <c r="H57" s="9">
        <v>2000</v>
      </c>
      <c r="I57" s="9">
        <v>750</v>
      </c>
      <c r="J57" s="9">
        <v>0</v>
      </c>
      <c r="K57" s="9">
        <v>0</v>
      </c>
      <c r="L57" s="9">
        <f t="shared" si="7"/>
        <v>11750</v>
      </c>
    </row>
    <row r="58" spans="2:13" ht="13.5" thickBot="1" x14ac:dyDescent="0.25">
      <c r="C58" s="10">
        <f t="shared" ref="C58:L58" si="8">SUM(C55:C57)</f>
        <v>0</v>
      </c>
      <c r="D58" s="10">
        <f t="shared" si="8"/>
        <v>26450</v>
      </c>
      <c r="E58" s="10">
        <f t="shared" si="8"/>
        <v>12500</v>
      </c>
      <c r="F58" s="10">
        <f t="shared" si="8"/>
        <v>5500</v>
      </c>
      <c r="G58" s="10">
        <f t="shared" si="8"/>
        <v>20000</v>
      </c>
      <c r="H58" s="10">
        <f t="shared" si="8"/>
        <v>3000</v>
      </c>
      <c r="I58" s="10">
        <f t="shared" si="8"/>
        <v>63750</v>
      </c>
      <c r="J58" s="10">
        <f t="shared" si="8"/>
        <v>55000</v>
      </c>
      <c r="K58" s="10">
        <f t="shared" si="8"/>
        <v>7000</v>
      </c>
      <c r="L58" s="10">
        <f t="shared" si="8"/>
        <v>193200</v>
      </c>
      <c r="M58" s="98">
        <f>SUM(L58/12422086)</f>
        <v>1.555294336233061E-2</v>
      </c>
    </row>
    <row r="59" spans="2:13" ht="24" customHeight="1" thickTop="1" thickBot="1" x14ac:dyDescent="0.25">
      <c r="C59" s="99">
        <f t="shared" ref="C59:L59" si="9">SUM(C18+C22+C27+C53+C58)</f>
        <v>530102</v>
      </c>
      <c r="D59" s="99">
        <f t="shared" si="9"/>
        <v>1808729</v>
      </c>
      <c r="E59" s="99">
        <f t="shared" si="9"/>
        <v>1499004</v>
      </c>
      <c r="F59" s="99">
        <f t="shared" si="9"/>
        <v>797924</v>
      </c>
      <c r="G59" s="99">
        <f t="shared" si="9"/>
        <v>729456</v>
      </c>
      <c r="H59" s="99">
        <f t="shared" si="9"/>
        <v>913096</v>
      </c>
      <c r="I59" s="99">
        <f t="shared" si="9"/>
        <v>3046337</v>
      </c>
      <c r="J59" s="99">
        <f t="shared" si="9"/>
        <v>2142835</v>
      </c>
      <c r="K59" s="99">
        <f t="shared" si="9"/>
        <v>954603</v>
      </c>
      <c r="L59" s="99">
        <f t="shared" si="9"/>
        <v>12422086</v>
      </c>
      <c r="M59" s="97">
        <f>SUM(M18:M58)</f>
        <v>1</v>
      </c>
    </row>
    <row r="60" spans="2:13" ht="14.25" thickTop="1" thickBot="1" x14ac:dyDescent="0.25">
      <c r="C60" s="100">
        <f>SUM(C59/L59)</f>
        <v>4.2674153117278367E-2</v>
      </c>
      <c r="D60" s="100">
        <f>SUM(D59/L59)</f>
        <v>0.14560589904143315</v>
      </c>
      <c r="E60" s="100">
        <f>SUM(E59/L59)</f>
        <v>0.12067248608647534</v>
      </c>
      <c r="F60" s="100">
        <f>SUM(F59/L59)</f>
        <v>6.4234300100643321E-2</v>
      </c>
      <c r="G60" s="100">
        <f>SUM(G59/L59)</f>
        <v>5.8722504416730006E-2</v>
      </c>
      <c r="H60" s="100">
        <f>SUM(H59/L59)</f>
        <v>7.3505850788667865E-2</v>
      </c>
      <c r="I60" s="100">
        <f>SUM(I59/L59)</f>
        <v>0.24523554256507321</v>
      </c>
      <c r="J60" s="100">
        <f>SUM(J59/L59)</f>
        <v>0.17250202582722418</v>
      </c>
      <c r="K60" s="100">
        <f>SUM(K59/L59)</f>
        <v>7.6847238056474573E-2</v>
      </c>
      <c r="L60" s="100">
        <f>SUM(L59/L59)</f>
        <v>1</v>
      </c>
      <c r="M60" s="101">
        <f>SUM(C60:K60)</f>
        <v>1</v>
      </c>
    </row>
    <row r="61" spans="2:13" ht="13.5" thickTop="1" x14ac:dyDescent="0.2">
      <c r="C61" s="11"/>
      <c r="D61" s="11"/>
      <c r="E61" s="11"/>
      <c r="F61" s="11"/>
      <c r="K61" s="11"/>
      <c r="L61" s="11"/>
    </row>
    <row r="62" spans="2:13" x14ac:dyDescent="0.2"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2:13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2:13" x14ac:dyDescent="0.2">
      <c r="C64" s="11"/>
      <c r="D64" s="11"/>
      <c r="E64" s="11"/>
      <c r="F64" s="11"/>
      <c r="G64" s="11"/>
      <c r="H64" s="11"/>
      <c r="I64" s="11"/>
      <c r="J64" s="11"/>
      <c r="K64" s="11"/>
      <c r="L64" s="11"/>
    </row>
    <row r="65" spans="3:12" x14ac:dyDescent="0.2">
      <c r="C65" s="11"/>
      <c r="D65" s="11"/>
      <c r="E65" s="11"/>
      <c r="F65" s="11"/>
      <c r="G65" s="11"/>
      <c r="H65" s="11"/>
      <c r="I65" s="11"/>
      <c r="J65" s="11"/>
      <c r="K65" s="11"/>
      <c r="L65" s="11"/>
    </row>
  </sheetData>
  <mergeCells count="10">
    <mergeCell ref="I4:I5"/>
    <mergeCell ref="J4:J5"/>
    <mergeCell ref="K4:K5"/>
    <mergeCell ref="L4:L5"/>
    <mergeCell ref="C4:C5"/>
    <mergeCell ref="D4:D5"/>
    <mergeCell ref="E4:E5"/>
    <mergeCell ref="F4:F5"/>
    <mergeCell ref="G4:G5"/>
    <mergeCell ref="H4:H5"/>
  </mergeCells>
  <pageMargins left="0.5" right="0.24" top="0.3" bottom="0.18" header="0.34" footer="0.17"/>
  <pageSetup scale="72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8"/>
  <sheetViews>
    <sheetView zoomScale="125" zoomScaleNormal="125" zoomScalePageLayoutView="125" workbookViewId="0">
      <pane xSplit="2" ySplit="5" topLeftCell="AD50" activePane="bottomRight" state="frozen"/>
      <selection pane="topRight" activeCell="C1" sqref="C1"/>
      <selection pane="bottomLeft" activeCell="A6" sqref="A6"/>
      <selection pane="bottomRight" activeCell="AW64" sqref="AW64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9.7109375" style="2" customWidth="1"/>
    <col min="4" max="4" width="1.7109375" style="2" customWidth="1"/>
    <col min="5" max="5" width="9.7109375" style="2" customWidth="1"/>
    <col min="6" max="6" width="1.7109375" style="2" customWidth="1"/>
    <col min="7" max="11" width="9.7109375" style="2" customWidth="1"/>
    <col min="12" max="12" width="1.7109375" style="2" customWidth="1"/>
    <col min="13" max="16" width="9.7109375" style="2" customWidth="1"/>
    <col min="17" max="17" width="1.7109375" style="2" customWidth="1"/>
    <col min="18" max="18" width="9.7109375" style="2" customWidth="1"/>
    <col min="19" max="19" width="9.28515625" style="2" customWidth="1"/>
    <col min="20" max="21" width="9.42578125" style="2" customWidth="1"/>
    <col min="22" max="22" width="10.42578125" style="2" customWidth="1"/>
    <col min="23" max="23" width="9.42578125" style="2" customWidth="1"/>
    <col min="24" max="24" width="10" style="2" bestFit="1" customWidth="1"/>
    <col min="25" max="25" width="11" style="2" bestFit="1" customWidth="1"/>
    <col min="26" max="26" width="10.28515625" style="2" customWidth="1"/>
    <col min="27" max="27" width="1.42578125" style="2" customWidth="1"/>
    <col min="28" max="28" width="8.42578125" style="2" customWidth="1"/>
    <col min="29" max="29" width="8.7109375" style="2" customWidth="1"/>
    <col min="30" max="30" width="9.42578125" style="2" customWidth="1"/>
    <col min="31" max="31" width="10.28515625" style="2" customWidth="1"/>
    <col min="32" max="32" width="11.28515625" style="2" customWidth="1"/>
    <col min="33" max="33" width="1.7109375" style="2" customWidth="1"/>
    <col min="34" max="34" width="9.28515625" style="2" customWidth="1"/>
    <col min="35" max="35" width="9.42578125" style="2" customWidth="1"/>
    <col min="36" max="36" width="8.7109375" style="2" customWidth="1"/>
    <col min="37" max="40" width="8.28515625" style="2" customWidth="1"/>
    <col min="41" max="41" width="10.140625" style="2" customWidth="1"/>
    <col min="42" max="42" width="10.7109375" style="2" bestFit="1" customWidth="1"/>
    <col min="43" max="43" width="1.42578125" style="2" customWidth="1"/>
    <col min="44" max="44" width="11.28515625" style="2" customWidth="1"/>
    <col min="45" max="45" width="11.42578125" style="2" customWidth="1"/>
    <col min="46" max="46" width="10" style="2" customWidth="1"/>
    <col min="47" max="258" width="11.42578125" style="2" customWidth="1"/>
    <col min="259" max="16384" width="8.85546875" style="2"/>
  </cols>
  <sheetData>
    <row r="1" spans="1:45" x14ac:dyDescent="0.2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45" x14ac:dyDescent="0.2">
      <c r="A2" s="4" t="s">
        <v>46</v>
      </c>
      <c r="B2" s="6"/>
      <c r="C2" s="6"/>
      <c r="D2" s="6"/>
      <c r="E2" s="6"/>
      <c r="F2" s="6"/>
      <c r="G2" s="6"/>
      <c r="H2" s="6"/>
      <c r="I2" s="6"/>
      <c r="J2" s="6"/>
      <c r="K2" s="6"/>
      <c r="M2" s="6"/>
      <c r="N2" s="6"/>
      <c r="O2" s="6"/>
      <c r="P2" s="6"/>
    </row>
    <row r="3" spans="1:45" ht="15.75" customHeight="1" x14ac:dyDescent="0.2">
      <c r="A3" s="3" t="s">
        <v>82</v>
      </c>
      <c r="B3" s="6"/>
      <c r="C3" s="14" t="s">
        <v>47</v>
      </c>
      <c r="D3" s="20"/>
      <c r="E3" s="115" t="s">
        <v>154</v>
      </c>
      <c r="F3" s="20"/>
      <c r="G3" s="144" t="s">
        <v>62</v>
      </c>
      <c r="H3" s="144"/>
      <c r="I3" s="144"/>
      <c r="J3" s="144"/>
      <c r="K3" s="144"/>
      <c r="L3" s="20"/>
      <c r="M3" s="144" t="s">
        <v>54</v>
      </c>
      <c r="N3" s="144"/>
      <c r="O3" s="144"/>
      <c r="P3" s="144"/>
      <c r="Q3" s="20"/>
      <c r="R3" s="144" t="s">
        <v>55</v>
      </c>
      <c r="S3" s="144"/>
      <c r="T3" s="144"/>
      <c r="U3" s="144"/>
      <c r="V3" s="144"/>
      <c r="W3" s="144"/>
      <c r="X3" s="144"/>
      <c r="Y3" s="144"/>
      <c r="Z3" s="144"/>
      <c r="AA3" s="20"/>
      <c r="AB3" s="144" t="s">
        <v>56</v>
      </c>
      <c r="AC3" s="144"/>
      <c r="AD3" s="144"/>
      <c r="AE3" s="144"/>
      <c r="AF3" s="144"/>
      <c r="AG3" s="20"/>
      <c r="AH3" s="144" t="s">
        <v>57</v>
      </c>
      <c r="AI3" s="144"/>
      <c r="AJ3" s="144"/>
      <c r="AK3" s="144"/>
      <c r="AL3" s="144"/>
      <c r="AM3" s="144"/>
      <c r="AN3" s="144"/>
      <c r="AO3" s="144"/>
      <c r="AP3" s="144"/>
      <c r="AR3" s="142" t="s">
        <v>45</v>
      </c>
    </row>
    <row r="4" spans="1:45" ht="15.75" customHeight="1" x14ac:dyDescent="0.2">
      <c r="A4" s="3"/>
      <c r="B4" s="6"/>
      <c r="C4" s="7">
        <v>151</v>
      </c>
      <c r="E4" s="7"/>
      <c r="G4" s="7">
        <v>20</v>
      </c>
      <c r="H4" s="7">
        <v>30</v>
      </c>
      <c r="I4" s="7">
        <v>40</v>
      </c>
      <c r="J4" s="7">
        <v>50</v>
      </c>
      <c r="K4" s="137" t="s">
        <v>37</v>
      </c>
      <c r="M4" s="7">
        <v>251</v>
      </c>
      <c r="N4" s="7">
        <v>152</v>
      </c>
      <c r="O4" s="7">
        <v>272</v>
      </c>
      <c r="P4" s="143" t="s">
        <v>37</v>
      </c>
      <c r="R4" s="7">
        <v>201</v>
      </c>
      <c r="S4" s="7">
        <v>211</v>
      </c>
      <c r="T4" s="7">
        <v>212</v>
      </c>
      <c r="U4" s="7">
        <v>213</v>
      </c>
      <c r="V4" s="7">
        <v>214</v>
      </c>
      <c r="W4" s="7">
        <v>215</v>
      </c>
      <c r="X4" s="7">
        <v>218</v>
      </c>
      <c r="Y4" s="7">
        <v>271</v>
      </c>
      <c r="Z4" s="143" t="s">
        <v>37</v>
      </c>
      <c r="AB4" s="7">
        <v>191</v>
      </c>
      <c r="AC4" s="7">
        <v>153</v>
      </c>
      <c r="AD4" s="7">
        <v>163</v>
      </c>
      <c r="AE4" s="7">
        <v>371</v>
      </c>
      <c r="AF4" s="143" t="s">
        <v>37</v>
      </c>
      <c r="AH4" s="7">
        <v>301</v>
      </c>
      <c r="AI4" s="7">
        <v>311</v>
      </c>
      <c r="AJ4" s="7">
        <v>312</v>
      </c>
      <c r="AK4" s="7">
        <v>313</v>
      </c>
      <c r="AL4" s="7">
        <v>314</v>
      </c>
      <c r="AM4" s="7">
        <v>315</v>
      </c>
      <c r="AN4" s="7"/>
      <c r="AO4" s="7">
        <v>401</v>
      </c>
      <c r="AP4" s="143" t="s">
        <v>37</v>
      </c>
      <c r="AQ4" s="7"/>
      <c r="AR4" s="142"/>
    </row>
    <row r="5" spans="1:45" x14ac:dyDescent="0.2">
      <c r="A5" s="3"/>
      <c r="B5" s="6"/>
      <c r="C5" s="7" t="s">
        <v>47</v>
      </c>
      <c r="E5" s="7"/>
      <c r="G5" s="7" t="s">
        <v>48</v>
      </c>
      <c r="H5" s="7" t="s">
        <v>49</v>
      </c>
      <c r="I5" s="7" t="s">
        <v>50</v>
      </c>
      <c r="J5" s="7" t="s">
        <v>51</v>
      </c>
      <c r="K5" s="137"/>
      <c r="M5" s="7" t="s">
        <v>53</v>
      </c>
      <c r="N5" s="7" t="s">
        <v>19</v>
      </c>
      <c r="O5" s="7" t="s">
        <v>42</v>
      </c>
      <c r="P5" s="137"/>
      <c r="R5" s="7" t="s">
        <v>29</v>
      </c>
      <c r="S5" s="7" t="s">
        <v>38</v>
      </c>
      <c r="T5" s="7" t="s">
        <v>30</v>
      </c>
      <c r="U5" s="7" t="s">
        <v>1</v>
      </c>
      <c r="V5" s="7" t="s">
        <v>39</v>
      </c>
      <c r="W5" s="7" t="s">
        <v>40</v>
      </c>
      <c r="X5" s="7" t="s">
        <v>74</v>
      </c>
      <c r="Y5" s="7" t="s">
        <v>41</v>
      </c>
      <c r="Z5" s="137"/>
      <c r="AB5" s="7" t="s">
        <v>28</v>
      </c>
      <c r="AC5" s="7" t="s">
        <v>20</v>
      </c>
      <c r="AD5" s="7" t="s">
        <v>32</v>
      </c>
      <c r="AE5" s="7" t="s">
        <v>31</v>
      </c>
      <c r="AF5" s="137"/>
      <c r="AH5" s="7" t="s">
        <v>84</v>
      </c>
      <c r="AI5" s="7" t="s">
        <v>43</v>
      </c>
      <c r="AJ5" s="7" t="s">
        <v>44</v>
      </c>
      <c r="AK5" s="7" t="s">
        <v>2</v>
      </c>
      <c r="AL5" s="7" t="s">
        <v>76</v>
      </c>
      <c r="AM5" s="7" t="s">
        <v>4</v>
      </c>
      <c r="AN5" s="7" t="s">
        <v>85</v>
      </c>
      <c r="AO5" s="7" t="s">
        <v>77</v>
      </c>
      <c r="AP5" s="137"/>
      <c r="AQ5" s="7"/>
      <c r="AR5" s="142"/>
    </row>
    <row r="6" spans="1:45" x14ac:dyDescent="0.2">
      <c r="B6" s="8" t="s">
        <v>58</v>
      </c>
      <c r="C6" s="9">
        <f>+'exp line dept(2017)'!C6</f>
        <v>174066</v>
      </c>
      <c r="D6" s="11"/>
      <c r="E6" s="9">
        <f>+'[4]2015-2017'!$N$8</f>
        <v>41388.656531219538</v>
      </c>
      <c r="F6" s="11"/>
      <c r="G6" s="9">
        <f>+'[5]2017'!$H$6</f>
        <v>972991.26467399264</v>
      </c>
      <c r="H6" s="9">
        <f>+'[6]2017'!$H$6</f>
        <v>782836</v>
      </c>
      <c r="I6" s="9">
        <f>+'[7]2017'!$H$6</f>
        <v>541309.80000000005</v>
      </c>
      <c r="J6" s="9">
        <f>+'[3]2017'!$H$6</f>
        <v>398674</v>
      </c>
      <c r="K6" s="9">
        <f>SUM(G6:J6)</f>
        <v>2695811.0646739928</v>
      </c>
      <c r="L6" s="11"/>
      <c r="M6" s="9">
        <f>+'[8]2017-IEQA'!$D$6</f>
        <v>47630</v>
      </c>
      <c r="N6" s="9">
        <f>+'[8]2017-IEQA'!$E$6</f>
        <v>64216.9649752728</v>
      </c>
      <c r="O6" s="9">
        <f>+'[8]2017-IEQA'!$F$6</f>
        <v>125023.14416633506</v>
      </c>
      <c r="P6" s="9">
        <f>SUM(M6:O6)</f>
        <v>236870.10914160786</v>
      </c>
      <c r="Q6" s="11"/>
      <c r="R6" s="9">
        <f>+'[9]2017'!$D$6</f>
        <v>108031</v>
      </c>
      <c r="S6" s="9">
        <f>+'[9]2017'!$E$6</f>
        <v>155990</v>
      </c>
      <c r="T6" s="9">
        <f>+'[9]2017'!$F$6</f>
        <v>201288</v>
      </c>
      <c r="U6" s="9">
        <f>+'[9]2017'!$G$6</f>
        <v>183793</v>
      </c>
      <c r="V6" s="9">
        <f>+'[9]2017'!$H$6</f>
        <v>447868.68800000002</v>
      </c>
      <c r="W6" s="9">
        <f>+'[9]2017'!$I$6</f>
        <v>251561.56707604165</v>
      </c>
      <c r="X6" s="9">
        <f>+'[9]2017'!$J$6</f>
        <v>121573.56826095356</v>
      </c>
      <c r="Y6" s="9">
        <f>+'[9]2017'!$L$6</f>
        <v>188684</v>
      </c>
      <c r="Z6" s="9">
        <f t="shared" ref="Z6" si="0">SUM(R6:Y6)</f>
        <v>1658789.8233369952</v>
      </c>
      <c r="AA6" s="11"/>
      <c r="AB6" s="9">
        <f>+'[10]2017'!$D$6</f>
        <v>93777.846091119776</v>
      </c>
      <c r="AC6" s="9">
        <f>+'[10]2017'!$E$6</f>
        <v>61626.905362685691</v>
      </c>
      <c r="AD6" s="9">
        <f>+'[10]2017'!$F$6</f>
        <v>136077.39320839624</v>
      </c>
      <c r="AE6" s="9">
        <f>+'[10]2017'!$G$6</f>
        <v>335187.57999999996</v>
      </c>
      <c r="AF6" s="9">
        <f t="shared" ref="AF6" si="1">SUM(AB6:AE6)</f>
        <v>626669.72466220171</v>
      </c>
      <c r="AG6" s="11"/>
      <c r="AH6" s="9">
        <f>+'[11]2017'!$D$6</f>
        <v>59117</v>
      </c>
      <c r="AI6" s="9">
        <f>+'[11]2017'!$E$6</f>
        <v>85051.197558935077</v>
      </c>
      <c r="AJ6" s="9">
        <f>+'[11]2017'!$F$6</f>
        <v>115617</v>
      </c>
      <c r="AK6" s="9">
        <f>+'[11]2017'!$G$6</f>
        <v>57422.447960306265</v>
      </c>
      <c r="AL6" s="9">
        <f>+'[11]2017'!$H$6</f>
        <v>48954</v>
      </c>
      <c r="AM6" s="9">
        <f>+'[11]2017'!$I$6</f>
        <v>21635</v>
      </c>
      <c r="AN6" s="9">
        <v>0</v>
      </c>
      <c r="AO6" s="9">
        <f>+'[11]2017'!$K$6</f>
        <v>66577</v>
      </c>
      <c r="AP6" s="9">
        <f t="shared" ref="AP6" si="2">SUM(AH6:AO6)</f>
        <v>454373.64551924134</v>
      </c>
      <c r="AQ6" s="11"/>
      <c r="AR6" s="9">
        <f>SUM(C6+K6+P6+Z6+AF6+AP6+E6)</f>
        <v>5887969.0238652583</v>
      </c>
      <c r="AS6" s="8" t="s">
        <v>58</v>
      </c>
    </row>
    <row r="7" spans="1:45" x14ac:dyDescent="0.2">
      <c r="B7" s="8" t="s">
        <v>59</v>
      </c>
      <c r="C7" s="9">
        <f>+'exp line dept(2017)'!C7</f>
        <v>5196.5</v>
      </c>
      <c r="D7" s="11"/>
      <c r="E7" s="9">
        <f>+'[4]2015-2017'!$N$9</f>
        <v>2111.2374432292054</v>
      </c>
      <c r="F7" s="11"/>
      <c r="G7" s="9">
        <f>+'[5]2017'!$H$7</f>
        <v>24836.084249084255</v>
      </c>
      <c r="H7" s="9">
        <f>+'[6]2017'!$H$7</f>
        <v>9682.1153846153829</v>
      </c>
      <c r="I7" s="9">
        <f>+'[7]2017'!$H$7</f>
        <v>13377.11538461539</v>
      </c>
      <c r="J7" s="9">
        <f>+'[3]2017'!$H$7</f>
        <v>10855.846153846156</v>
      </c>
      <c r="K7" s="9">
        <f t="shared" ref="K7:K17" si="3">SUM(G7:J7)</f>
        <v>58751.161172161184</v>
      </c>
      <c r="L7" s="11"/>
      <c r="M7" s="9">
        <f>+'[8]2017-IEQA'!$D$7</f>
        <v>1620.6923076923122</v>
      </c>
      <c r="N7" s="9">
        <f>+'[8]2017-IEQA'!$E$7</f>
        <v>818.18078825169505</v>
      </c>
      <c r="O7" s="9">
        <f>+'[8]2017-IEQA'!$F$7</f>
        <v>3534.9026619539964</v>
      </c>
      <c r="P7" s="9">
        <f t="shared" ref="P7:P17" si="4">SUM(M7:O7)</f>
        <v>5973.7757578980036</v>
      </c>
      <c r="Q7" s="11"/>
      <c r="R7" s="9">
        <f>+'[9]2017'!$D$7</f>
        <v>4525</v>
      </c>
      <c r="S7" s="9">
        <f>+'[9]2017'!$E$7</f>
        <v>5114.5769230769365</v>
      </c>
      <c r="T7" s="9">
        <f>+'[9]2017'!$F$7</f>
        <v>1886.2656242749672</v>
      </c>
      <c r="U7" s="9">
        <f>+'[9]2017'!$G$7</f>
        <v>5946.5</v>
      </c>
      <c r="V7" s="9">
        <f>+'[9]2017'!$H$7</f>
        <v>7558.3119999999763</v>
      </c>
      <c r="W7" s="9">
        <f>+'[9]2017'!$I$7</f>
        <v>5428.9576058418152</v>
      </c>
      <c r="X7" s="9">
        <f>+'[9]2017'!$J$7</f>
        <v>2997.4012207325577</v>
      </c>
      <c r="Y7" s="9">
        <f>+'[9]2017'!$L$7</f>
        <v>467.33076923076624</v>
      </c>
      <c r="Z7" s="9">
        <f t="shared" ref="Z7:Z17" si="5">SUM(R7:Y7)</f>
        <v>33924.344143157017</v>
      </c>
      <c r="AA7" s="11"/>
      <c r="AB7" s="9">
        <f>+'[10]2017'!$D$7</f>
        <v>2220.2219055538881</v>
      </c>
      <c r="AC7" s="9">
        <f>+'[10]2017'!$E$7</f>
        <v>1139</v>
      </c>
      <c r="AD7" s="9">
        <f>+'[10]2017'!$F$7</f>
        <v>3305.0015219229954</v>
      </c>
      <c r="AE7" s="9">
        <f>+'[10]2017'!$G$7</f>
        <v>8881.3461538461852</v>
      </c>
      <c r="AF7" s="9">
        <f t="shared" ref="AF7:AF17" si="6">SUM(AB7:AE7)</f>
        <v>15545.569581323069</v>
      </c>
      <c r="AG7" s="11"/>
      <c r="AH7" s="9">
        <f>+'[11]2017'!$D$7</f>
        <v>2635</v>
      </c>
      <c r="AI7" s="9">
        <f>+'[11]2017'!$E$7</f>
        <v>1905.5099455983873</v>
      </c>
      <c r="AJ7" s="9">
        <f>+'[11]2017'!$F$7</f>
        <v>1189.3461538461561</v>
      </c>
      <c r="AK7" s="9">
        <f>+'[11]2017'!$G$7</f>
        <v>286.01392706519982</v>
      </c>
      <c r="AL7" s="9">
        <f>+'[11]2017'!$H$7</f>
        <v>865.84615384615608</v>
      </c>
      <c r="AM7" s="9">
        <v>0</v>
      </c>
      <c r="AN7" s="9">
        <f>+'[11]2017'!$J$7</f>
        <v>1539</v>
      </c>
      <c r="AO7" s="9">
        <f>+'[11]2017'!$K$7</f>
        <v>1951.1538461538439</v>
      </c>
      <c r="AP7" s="9">
        <f t="shared" ref="AP7:AP17" si="7">SUM(AH7:AO7)</f>
        <v>10371.870026509743</v>
      </c>
      <c r="AQ7" s="11"/>
      <c r="AR7" s="9">
        <f t="shared" ref="AR7:AR17" si="8">SUM(C7+K7+P7+Z7+AF7+AP7+E7)</f>
        <v>131874.45812427823</v>
      </c>
      <c r="AS7" s="8" t="s">
        <v>59</v>
      </c>
    </row>
    <row r="8" spans="1:45" x14ac:dyDescent="0.2">
      <c r="B8" s="8" t="s">
        <v>60</v>
      </c>
      <c r="C8" s="9">
        <f>+'exp line dept(2017)'!C8</f>
        <v>0</v>
      </c>
      <c r="D8" s="11"/>
      <c r="E8" s="9"/>
      <c r="F8" s="11"/>
      <c r="G8" s="9">
        <f>+'[5]2017'!$H$8</f>
        <v>122401.12</v>
      </c>
      <c r="H8" s="9">
        <f>+'[6]2017'!$H$8</f>
        <v>35023</v>
      </c>
      <c r="I8" s="9">
        <f>+'[7]2017'!$H$8</f>
        <v>22929</v>
      </c>
      <c r="J8" s="9">
        <f>+'[3]2017'!$H$8</f>
        <v>76286</v>
      </c>
      <c r="K8" s="9">
        <f t="shared" si="3"/>
        <v>256639.12</v>
      </c>
      <c r="L8" s="11"/>
      <c r="M8" s="9">
        <f>+'[8]2017-IEQA'!$D$8</f>
        <v>35297</v>
      </c>
      <c r="N8" s="9">
        <v>0</v>
      </c>
      <c r="O8" s="9">
        <f>+'[8]2017-IEQA'!$F$8</f>
        <v>27595</v>
      </c>
      <c r="P8" s="9">
        <f t="shared" si="4"/>
        <v>62892</v>
      </c>
      <c r="Q8" s="11"/>
      <c r="R8" s="9">
        <f>+'[9]2017'!$D$8</f>
        <v>20584</v>
      </c>
      <c r="S8" s="9">
        <f>+'[9]2017'!$E$8</f>
        <v>17819</v>
      </c>
      <c r="T8" s="9">
        <f>+'[9]2017'!$F$8</f>
        <v>18728</v>
      </c>
      <c r="U8" s="9">
        <f>+'[9]2017'!$G$8</f>
        <v>18694</v>
      </c>
      <c r="V8" s="9">
        <f>+'[9]2017'!$H$8</f>
        <v>19880</v>
      </c>
      <c r="W8" s="9">
        <f>+'[9]2017'!$I$8</f>
        <v>30840.576923076922</v>
      </c>
      <c r="X8" s="9">
        <v>0</v>
      </c>
      <c r="Y8" s="9">
        <f>+'[9]2017'!$L$8</f>
        <v>6565</v>
      </c>
      <c r="Z8" s="9">
        <f t="shared" si="5"/>
        <v>133110.57692307694</v>
      </c>
      <c r="AA8" s="11"/>
      <c r="AB8" s="9">
        <v>0</v>
      </c>
      <c r="AC8" s="9">
        <f>+'[10]2017'!$E$8</f>
        <v>22340</v>
      </c>
      <c r="AD8" s="9">
        <f>+'[10]2017'!$F$8</f>
        <v>16428</v>
      </c>
      <c r="AE8" s="9">
        <f>+'[10]2017'!$G$8</f>
        <v>10950</v>
      </c>
      <c r="AF8" s="9">
        <f t="shared" si="6"/>
        <v>49718</v>
      </c>
      <c r="AG8" s="11"/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f>+'[11]2017'!$J$8</f>
        <v>30168</v>
      </c>
      <c r="AO8" s="9">
        <v>0</v>
      </c>
      <c r="AP8" s="9">
        <f t="shared" si="7"/>
        <v>30168</v>
      </c>
      <c r="AQ8" s="11"/>
      <c r="AR8" s="9">
        <f t="shared" si="8"/>
        <v>532527.69692307687</v>
      </c>
      <c r="AS8" s="8" t="s">
        <v>60</v>
      </c>
    </row>
    <row r="9" spans="1:45" x14ac:dyDescent="0.2">
      <c r="B9" s="8" t="s">
        <v>61</v>
      </c>
      <c r="C9" s="9">
        <f>+'exp line dept(2017)'!C9</f>
        <v>0</v>
      </c>
      <c r="D9" s="11"/>
      <c r="E9" s="9"/>
      <c r="F9" s="11"/>
      <c r="G9" s="9">
        <v>0</v>
      </c>
      <c r="H9" s="9">
        <v>0</v>
      </c>
      <c r="I9" s="9">
        <v>0</v>
      </c>
      <c r="J9" s="9">
        <f>+'[3]2017'!$H$9</f>
        <v>12149</v>
      </c>
      <c r="K9" s="9">
        <f t="shared" si="3"/>
        <v>12149</v>
      </c>
      <c r="L9" s="11"/>
      <c r="M9" s="9">
        <v>0</v>
      </c>
      <c r="N9" s="9">
        <v>0</v>
      </c>
      <c r="O9" s="9">
        <v>0</v>
      </c>
      <c r="P9" s="9">
        <f t="shared" si="4"/>
        <v>0</v>
      </c>
      <c r="Q9" s="11"/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f t="shared" si="5"/>
        <v>0</v>
      </c>
      <c r="AA9" s="11"/>
      <c r="AB9" s="9">
        <v>0</v>
      </c>
      <c r="AC9" s="9">
        <v>0</v>
      </c>
      <c r="AD9" s="9">
        <v>0</v>
      </c>
      <c r="AE9" s="9">
        <v>0</v>
      </c>
      <c r="AF9" s="9">
        <f t="shared" si="6"/>
        <v>0</v>
      </c>
      <c r="AG9" s="11"/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f t="shared" si="7"/>
        <v>0</v>
      </c>
      <c r="AQ9" s="11"/>
      <c r="AR9" s="9">
        <f t="shared" si="8"/>
        <v>12149</v>
      </c>
      <c r="AS9" s="8" t="s">
        <v>61</v>
      </c>
    </row>
    <row r="10" spans="1:45" x14ac:dyDescent="0.2">
      <c r="B10" s="8" t="s">
        <v>3</v>
      </c>
      <c r="C10" s="9">
        <f>+'exp line dept(2017)'!C10</f>
        <v>7587</v>
      </c>
      <c r="D10" s="11"/>
      <c r="E10" s="9">
        <f>+'[4]2015-2017'!$N$11</f>
        <v>2100</v>
      </c>
      <c r="F10" s="11"/>
      <c r="G10" s="9">
        <f>+'[5]2017'!$H$10</f>
        <v>65034.534207692304</v>
      </c>
      <c r="H10" s="9">
        <f>+'[6]2017'!$H$10</f>
        <v>60147.98365384616</v>
      </c>
      <c r="I10" s="9">
        <f>+'[7]2017'!$H$10</f>
        <v>41989.095576923079</v>
      </c>
      <c r="J10" s="9">
        <f>+'[3]2017'!$H$10</f>
        <v>34174.748076923075</v>
      </c>
      <c r="K10" s="9">
        <f t="shared" si="3"/>
        <v>201346.36151538463</v>
      </c>
      <c r="L10" s="11"/>
      <c r="M10" s="9">
        <f>+'[8]2017-IEQA'!$D$9</f>
        <v>4200</v>
      </c>
      <c r="N10" s="9">
        <f>+'[8]2017-IEQA'!$E$9</f>
        <v>4197.7032399566451</v>
      </c>
      <c r="O10" s="9">
        <f>+'[8]2017-IEQA'!$F$9</f>
        <v>10730.506078409669</v>
      </c>
      <c r="P10" s="9">
        <f t="shared" si="4"/>
        <v>19128.209318366316</v>
      </c>
      <c r="Q10" s="11"/>
      <c r="R10" s="9">
        <f>+'[9]2017'!$D$9</f>
        <v>52192.575000000004</v>
      </c>
      <c r="S10" s="9">
        <f>+'[9]2017'!$E$9</f>
        <v>10627.690384615384</v>
      </c>
      <c r="T10" s="9">
        <f>+'[9]2017'!$F$9</f>
        <v>15293.719921820624</v>
      </c>
      <c r="U10" s="9">
        <f>+'[9]2017'!$G$9</f>
        <v>14364.975</v>
      </c>
      <c r="V10" s="9">
        <f>+'[9]2017'!$H$9</f>
        <v>28943</v>
      </c>
      <c r="W10" s="9">
        <f>+'[9]2017'!$I$9</f>
        <v>21374.289351141255</v>
      </c>
      <c r="X10" s="9">
        <f>+'[9]2017'!$J$9</f>
        <v>9003.9</v>
      </c>
      <c r="Y10" s="9">
        <f>+'[9]2017'!$L$9</f>
        <v>14678.724807692308</v>
      </c>
      <c r="Z10" s="9">
        <f t="shared" si="5"/>
        <v>166478.87446526956</v>
      </c>
      <c r="AA10" s="11"/>
      <c r="AB10" s="9">
        <f>+'[10]2017'!$D$9</f>
        <v>5621.55</v>
      </c>
      <c r="AC10" s="9">
        <f>+'[10]2017'!$E$9</f>
        <v>5694.5179022014263</v>
      </c>
      <c r="AD10" s="9">
        <f>+'[10]2017'!$F$9</f>
        <v>11345.056526542216</v>
      </c>
      <c r="AE10" s="9">
        <f>+'[10]2017'!$G$9</f>
        <v>25634.169461538451</v>
      </c>
      <c r="AF10" s="9">
        <f t="shared" si="6"/>
        <v>48295.29389028209</v>
      </c>
      <c r="AG10" s="11"/>
      <c r="AH10" s="9">
        <f>+'[11]2017'!$D$9</f>
        <v>3246.3</v>
      </c>
      <c r="AI10" s="9">
        <f>+'[11]2017'!$E$9</f>
        <v>6243.7280628400104</v>
      </c>
      <c r="AJ10" s="9">
        <f>+'[11]2017'!$F$9</f>
        <v>8482.4509615384613</v>
      </c>
      <c r="AK10" s="9">
        <f>+'[11]2017'!$G$9</f>
        <v>4328.1346415528606</v>
      </c>
      <c r="AL10" s="9">
        <f>+'[11]2017'!$H$9</f>
        <v>3736.4884615384613</v>
      </c>
      <c r="AM10" s="9">
        <f>+'[11]2017'!$I$9</f>
        <v>1622.625</v>
      </c>
      <c r="AN10" s="9">
        <f>+'[11]2017'!$J$9</f>
        <v>2100</v>
      </c>
      <c r="AO10" s="9">
        <f>+'[11]2017'!$K$9</f>
        <v>5139.6115384615377</v>
      </c>
      <c r="AP10" s="9">
        <f t="shared" si="7"/>
        <v>34899.338665931333</v>
      </c>
      <c r="AQ10" s="11"/>
      <c r="AR10" s="9">
        <f t="shared" si="8"/>
        <v>479835.07785523392</v>
      </c>
      <c r="AS10" s="8" t="s">
        <v>3</v>
      </c>
    </row>
    <row r="11" spans="1:45" x14ac:dyDescent="0.2">
      <c r="B11" s="8" t="s">
        <v>4</v>
      </c>
      <c r="C11" s="9">
        <f>+'exp line dept(2017)'!C11</f>
        <v>1460</v>
      </c>
      <c r="D11" s="11"/>
      <c r="E11" s="9">
        <f>+'[4]2015-2017'!$N$12</f>
        <v>226.72000000000003</v>
      </c>
      <c r="F11" s="11"/>
      <c r="G11" s="9">
        <f>+'[5]2017'!$H$11</f>
        <v>33044.639999999999</v>
      </c>
      <c r="H11" s="9">
        <f>+'[6]2017'!$H$11</f>
        <v>36322</v>
      </c>
      <c r="I11" s="9">
        <f>+'[7]2017'!$H$11</f>
        <v>12300.599999999999</v>
      </c>
      <c r="J11" s="9">
        <f>+'[3]2017'!$H$11</f>
        <v>21938.110000000004</v>
      </c>
      <c r="K11" s="9">
        <f t="shared" si="3"/>
        <v>103605.34999999999</v>
      </c>
      <c r="L11" s="11"/>
      <c r="M11" s="9">
        <f>+'[8]2017-IEQA'!$D$10</f>
        <v>752.96</v>
      </c>
      <c r="N11" s="9">
        <f>+'[8]2017-IEQA'!$E$10</f>
        <v>2771.6000000000004</v>
      </c>
      <c r="O11" s="9">
        <f>+'[8]2017-IEQA'!$F$10</f>
        <v>7287.7999999999984</v>
      </c>
      <c r="P11" s="9">
        <f t="shared" si="4"/>
        <v>10812.359999999999</v>
      </c>
      <c r="Q11" s="11"/>
      <c r="R11" s="9">
        <f>+'[9]2017'!$D$10</f>
        <v>3186.8</v>
      </c>
      <c r="S11" s="9">
        <f>+'[9]2017'!$E$10</f>
        <v>5582.24</v>
      </c>
      <c r="T11" s="9">
        <f>+'[9]2017'!$F$10</f>
        <v>4930.38</v>
      </c>
      <c r="U11" s="9">
        <f>+'[9]2017'!$G$10</f>
        <v>2132</v>
      </c>
      <c r="V11" s="9">
        <f>+'[9]2017'!$H$10</f>
        <v>11458</v>
      </c>
      <c r="W11" s="9">
        <f>+'[9]2017'!$I$10</f>
        <v>4243.46</v>
      </c>
      <c r="X11" s="9">
        <f>+'[9]2017'!$J$10</f>
        <v>1906.8400000000001</v>
      </c>
      <c r="Y11" s="9">
        <f>+'[9]2017'!$L$10</f>
        <v>9627</v>
      </c>
      <c r="Z11" s="9">
        <f t="shared" si="5"/>
        <v>43066.720000000001</v>
      </c>
      <c r="AA11" s="11"/>
      <c r="AB11" s="9">
        <f>+'[10]2017'!$D$10</f>
        <v>4158</v>
      </c>
      <c r="AC11" s="9">
        <f>+'[10]2017'!$E$10</f>
        <v>2456.7399999999998</v>
      </c>
      <c r="AD11" s="9">
        <f>+'[10]2017'!$F$10</f>
        <v>5904</v>
      </c>
      <c r="AE11" s="9">
        <f>+'[10]2017'!$G$10</f>
        <v>18741.579999999994</v>
      </c>
      <c r="AF11" s="9">
        <f t="shared" si="6"/>
        <v>31260.319999999992</v>
      </c>
      <c r="AG11" s="11"/>
      <c r="AH11" s="9">
        <f>+'[11]2017'!$D$10</f>
        <v>1092</v>
      </c>
      <c r="AI11" s="9">
        <f>+'[11]2017'!$E$10</f>
        <v>2496</v>
      </c>
      <c r="AJ11" s="9">
        <f>+'[11]2017'!$F$10</f>
        <v>3531</v>
      </c>
      <c r="AK11" s="9">
        <f>+'[11]2017'!$G$10</f>
        <v>2267.98</v>
      </c>
      <c r="AL11" s="9">
        <f>+'[11]2017'!$H$10</f>
        <v>2010.06</v>
      </c>
      <c r="AM11" s="9">
        <f>+'[11]2017'!$I$10</f>
        <v>1114.8800000000001</v>
      </c>
      <c r="AN11" s="9">
        <f>+'[11]2017'!$J$10</f>
        <v>226.72000000000003</v>
      </c>
      <c r="AO11" s="9">
        <f>+'[11]2017'!$K$10</f>
        <v>3094</v>
      </c>
      <c r="AP11" s="9">
        <f t="shared" si="7"/>
        <v>15832.639999999998</v>
      </c>
      <c r="AQ11" s="11"/>
      <c r="AR11" s="9">
        <f t="shared" si="8"/>
        <v>206264.11</v>
      </c>
      <c r="AS11" s="8" t="s">
        <v>4</v>
      </c>
    </row>
    <row r="12" spans="1:45" x14ac:dyDescent="0.2">
      <c r="B12" s="8" t="s">
        <v>5</v>
      </c>
      <c r="C12" s="9">
        <f>+'exp line dept(2017)'!C12</f>
        <v>1596.3708649351072</v>
      </c>
      <c r="D12" s="11"/>
      <c r="E12" s="9">
        <f>+'[4]2015-2017'!$N$13</f>
        <v>859.55790493510722</v>
      </c>
      <c r="F12" s="11"/>
      <c r="G12" s="9">
        <f>+'[5]2017'!$H$12</f>
        <v>1095.014996923077</v>
      </c>
      <c r="H12" s="9">
        <f>+'[6]2017'!$H$12</f>
        <v>13340.305620000001</v>
      </c>
      <c r="I12" s="9">
        <f>+'[7]2017'!$H$12</f>
        <v>2467.7703164800005</v>
      </c>
      <c r="J12" s="9">
        <f>+'[3]2017'!$H$12</f>
        <v>5506.1325799999995</v>
      </c>
      <c r="K12" s="9">
        <f t="shared" si="3"/>
        <v>22409.223513403078</v>
      </c>
      <c r="L12" s="11"/>
      <c r="M12" s="9">
        <f>+'[8]2017-IEQA'!$D$11</f>
        <v>1224.2634991049176</v>
      </c>
      <c r="N12" s="9">
        <f>+'[8]2017-IEQA'!$E$11</f>
        <v>1285.0944802872441</v>
      </c>
      <c r="O12" s="9">
        <f>+'[8]2017-IEQA'!$F$11</f>
        <v>1390.8018397861852</v>
      </c>
      <c r="P12" s="9">
        <f t="shared" si="4"/>
        <v>3900.1598191783469</v>
      </c>
      <c r="Q12" s="11"/>
      <c r="R12" s="9">
        <f>+'[9]2017'!$D$11</f>
        <v>1282.37824</v>
      </c>
      <c r="S12" s="9">
        <f>+'[9]2017'!$E$11</f>
        <v>2576.2915800000001</v>
      </c>
      <c r="T12" s="9">
        <f>+'[9]2017'!$F$11</f>
        <v>3304.86</v>
      </c>
      <c r="U12" s="9">
        <f>+'[9]2017'!$G$11</f>
        <v>3784.6920799999998</v>
      </c>
      <c r="V12" s="9">
        <f>+'[9]2017'!$H$11</f>
        <v>3534</v>
      </c>
      <c r="W12" s="9">
        <f>+'[9]2017'!$I$11</f>
        <v>3678.7224604769176</v>
      </c>
      <c r="X12" s="9">
        <f>+'[9]2017'!$J$11</f>
        <v>2059.7491199999999</v>
      </c>
      <c r="Y12" s="9">
        <f>+'[9]2017'!$L$11</f>
        <v>3867.3546960000003</v>
      </c>
      <c r="Z12" s="9">
        <f t="shared" si="5"/>
        <v>24088.048176476921</v>
      </c>
      <c r="AA12" s="11"/>
      <c r="AB12" s="9">
        <f>+'[10]2017'!$D$11</f>
        <v>1409</v>
      </c>
      <c r="AC12" s="9">
        <f>+'[10]2017'!$E$11</f>
        <v>1371.9071944464931</v>
      </c>
      <c r="AD12" s="9">
        <f>+'[10]2017'!$F$11</f>
        <v>3078.8133998711087</v>
      </c>
      <c r="AE12" s="9">
        <f>+'[10]2017'!$G$11</f>
        <v>5722.9050895999981</v>
      </c>
      <c r="AF12" s="9">
        <f t="shared" si="6"/>
        <v>11582.625683917599</v>
      </c>
      <c r="AG12" s="11"/>
      <c r="AH12" s="9">
        <f>+'[11]2017'!$D$11</f>
        <v>1220.2195200000001</v>
      </c>
      <c r="AI12" s="9">
        <f>+'[11]2017'!$E$11</f>
        <v>1668.8645402895816</v>
      </c>
      <c r="AJ12" s="9">
        <f>+'[11]2017'!$F$11</f>
        <v>2248.8134000000005</v>
      </c>
      <c r="AK12" s="9">
        <f>+'[11]2017'!$G$11</f>
        <v>1140.3192068944602</v>
      </c>
      <c r="AL12" s="9">
        <f>+'[11]2017'!$H$11</f>
        <v>617.88145999999995</v>
      </c>
      <c r="AM12" s="9">
        <f>+'[11]2017'!$I$11</f>
        <v>427.50760000000008</v>
      </c>
      <c r="AN12" s="9">
        <f>+'[11]2017'!$J$11</f>
        <v>511.11683999999997</v>
      </c>
      <c r="AO12" s="9">
        <f>+'[11]2017'!$K$11</f>
        <v>1176.2763199999999</v>
      </c>
      <c r="AP12" s="9">
        <f t="shared" si="7"/>
        <v>9010.9988871840396</v>
      </c>
      <c r="AQ12" s="11"/>
      <c r="AR12" s="9">
        <f t="shared" si="8"/>
        <v>73446.984850030203</v>
      </c>
      <c r="AS12" s="8" t="s">
        <v>5</v>
      </c>
    </row>
    <row r="13" spans="1:45" x14ac:dyDescent="0.2">
      <c r="B13" s="8" t="s">
        <v>6</v>
      </c>
      <c r="C13" s="9">
        <f>+'exp line dept(2017)'!C13</f>
        <v>12863.85</v>
      </c>
      <c r="D13" s="11"/>
      <c r="E13" s="9">
        <f>+'[4]2015-2017'!$N$14</f>
        <v>1304.9968192334622</v>
      </c>
      <c r="F13" s="11"/>
      <c r="G13" s="9">
        <f>+'[5]2017'!$H$13</f>
        <v>10730.814230769232</v>
      </c>
      <c r="H13" s="9">
        <f>+'[6]2017'!$H$13</f>
        <v>24884.689230769229</v>
      </c>
      <c r="I13" s="9">
        <f>+'[7]2017'!$H$13</f>
        <v>7831.7600861538467</v>
      </c>
      <c r="J13" s="9">
        <f>+'[3]2017'!$H$13</f>
        <v>13477.721538461537</v>
      </c>
      <c r="K13" s="9">
        <f t="shared" si="3"/>
        <v>56924.985086153843</v>
      </c>
      <c r="L13" s="11"/>
      <c r="M13" s="9">
        <v>0</v>
      </c>
      <c r="N13" s="9">
        <f>+'[8]2017-IEQA'!$E$12</f>
        <v>1951.0543729057347</v>
      </c>
      <c r="O13" s="9">
        <f>+'[8]2017-IEQA'!$F$12</f>
        <v>4684.591404848672</v>
      </c>
      <c r="P13" s="9">
        <f t="shared" si="4"/>
        <v>6635.6457777544065</v>
      </c>
      <c r="Q13" s="11"/>
      <c r="R13" s="9">
        <f>+'[9]2017'!$D$12</f>
        <v>3994.2000000000003</v>
      </c>
      <c r="S13" s="9">
        <f>+'[9]2017'!$E$12</f>
        <v>4794.5873076923071</v>
      </c>
      <c r="T13" s="9">
        <f>+'[9]2017'!$F$12</f>
        <v>6657.0679687282491</v>
      </c>
      <c r="U13" s="9">
        <f>+'[9]2017'!$G$12</f>
        <v>5745.99</v>
      </c>
      <c r="V13" s="9">
        <f>+'[9]2017'!$H$12</f>
        <v>10096</v>
      </c>
      <c r="W13" s="9">
        <f>+'[9]2017'!$I$12</f>
        <v>7709.7157404565023</v>
      </c>
      <c r="X13" s="9">
        <f>+'[9]2017'!$J$12</f>
        <v>3833.2799999999997</v>
      </c>
      <c r="Y13" s="9">
        <f>+'[9]2017'!$L$12</f>
        <v>5871.4899230769233</v>
      </c>
      <c r="Z13" s="9">
        <f t="shared" si="5"/>
        <v>48702.330939953979</v>
      </c>
      <c r="AA13" s="11"/>
      <c r="AB13" s="9">
        <f>+'[10]2017'!$D$12</f>
        <v>2741.02</v>
      </c>
      <c r="AC13" s="9">
        <f>+'[10]2017'!$E$12</f>
        <v>2553.1771608805702</v>
      </c>
      <c r="AD13" s="9">
        <f>+'[10]2017'!$F$12</f>
        <v>4674.3118419095772</v>
      </c>
      <c r="AE13" s="9">
        <f>+'[10]2017'!$G$12</f>
        <v>10704.988938461542</v>
      </c>
      <c r="AF13" s="9">
        <f t="shared" si="6"/>
        <v>20673.497941251691</v>
      </c>
      <c r="AG13" s="11"/>
      <c r="AH13" s="9">
        <f>+'[11]2017'!$D$12</f>
        <v>1852.56</v>
      </c>
      <c r="AI13" s="9">
        <f>+'[11]2017'!$E$12</f>
        <v>2533.7012251360038</v>
      </c>
      <c r="AJ13" s="9">
        <f>+'[11]2017'!$F$12</f>
        <v>3414.1903846153846</v>
      </c>
      <c r="AK13" s="9">
        <f>+'[11]2017'!$G$12</f>
        <v>1731.2538566211442</v>
      </c>
      <c r="AL13" s="9">
        <f>+'[11]2017'!$H$12</f>
        <v>1149.9034615384614</v>
      </c>
      <c r="AM13" s="9">
        <f>+'[11]2017'!$I$12</f>
        <v>649.04999999999995</v>
      </c>
      <c r="AN13" s="9">
        <f>+'[11]2017'!$J$12</f>
        <v>951.20999999999992</v>
      </c>
      <c r="AO13" s="9">
        <f>+'[11]2017'!$K$12</f>
        <v>1792.6384615384616</v>
      </c>
      <c r="AP13" s="9">
        <f t="shared" si="7"/>
        <v>14074.507389449453</v>
      </c>
      <c r="AQ13" s="11"/>
      <c r="AR13" s="9">
        <f t="shared" si="8"/>
        <v>161179.81395379687</v>
      </c>
      <c r="AS13" s="8" t="s">
        <v>6</v>
      </c>
    </row>
    <row r="14" spans="1:45" x14ac:dyDescent="0.2">
      <c r="B14" s="8" t="s">
        <v>7</v>
      </c>
      <c r="C14" s="9">
        <v>25200</v>
      </c>
      <c r="D14" s="11"/>
      <c r="E14" s="9">
        <f>+'[4]2015-2017'!$N$15</f>
        <v>7200</v>
      </c>
      <c r="F14" s="11"/>
      <c r="G14" s="9">
        <f>+'[5]2017'!$H$14</f>
        <v>115200</v>
      </c>
      <c r="H14" s="9">
        <f>+'[6]2017'!$H$14</f>
        <v>136800</v>
      </c>
      <c r="I14" s="9">
        <f>+'[7]2017'!$H$14</f>
        <v>50400</v>
      </c>
      <c r="J14" s="9">
        <f>+'[3]2017'!$H$14</f>
        <v>43200</v>
      </c>
      <c r="K14" s="9">
        <f t="shared" si="3"/>
        <v>345600</v>
      </c>
      <c r="L14" s="11"/>
      <c r="M14" s="9">
        <f>+'[8]2017-IEQA'!$D$13</f>
        <v>14400</v>
      </c>
      <c r="N14" s="9">
        <f>+'[8]2017-IEQA'!$E$13</f>
        <v>7200</v>
      </c>
      <c r="O14" s="9">
        <f>+'[8]2017-IEQA'!$F$13</f>
        <v>21600</v>
      </c>
      <c r="P14" s="9">
        <f t="shared" si="4"/>
        <v>43200</v>
      </c>
      <c r="Q14" s="11"/>
      <c r="R14" s="9">
        <f>+'[9]2017'!$D$13</f>
        <v>14400</v>
      </c>
      <c r="S14" s="9">
        <f>+'[9]2017'!$E$13</f>
        <v>21600</v>
      </c>
      <c r="T14" s="9">
        <f>+'[9]2017'!$F$13</f>
        <v>14400</v>
      </c>
      <c r="U14" s="9">
        <f>+'[9]2017'!$G$13</f>
        <v>43200</v>
      </c>
      <c r="V14" s="9">
        <f>+'[9]2017'!$H$13</f>
        <v>64800</v>
      </c>
      <c r="W14" s="9">
        <f>+'[9]2017'!$I$13</f>
        <v>57600</v>
      </c>
      <c r="X14" s="9">
        <f>+'[9]2017'!$J$13</f>
        <v>21600</v>
      </c>
      <c r="Y14" s="9">
        <f>+'[9]2017'!$L$13</f>
        <v>7200</v>
      </c>
      <c r="Z14" s="9">
        <f t="shared" si="5"/>
        <v>244800</v>
      </c>
      <c r="AA14" s="11"/>
      <c r="AB14" s="9">
        <v>7200</v>
      </c>
      <c r="AC14" s="9">
        <f>+'[10]2017'!$E$13</f>
        <v>7200</v>
      </c>
      <c r="AD14" s="9">
        <f>+'[10]2017'!$F$13</f>
        <v>21600</v>
      </c>
      <c r="AE14" s="9">
        <v>0</v>
      </c>
      <c r="AF14" s="9">
        <f t="shared" si="6"/>
        <v>36000</v>
      </c>
      <c r="AG14" s="11"/>
      <c r="AH14" s="9">
        <f>+'[11]2017'!$D$13</f>
        <v>7200</v>
      </c>
      <c r="AI14" s="9">
        <f>+'[11]2017'!$E$13</f>
        <v>7200</v>
      </c>
      <c r="AJ14" s="9">
        <f>+'[11]2017'!$F$13</f>
        <v>7200</v>
      </c>
      <c r="AK14" s="9">
        <v>0</v>
      </c>
      <c r="AL14" s="9">
        <v>0</v>
      </c>
      <c r="AM14" s="9">
        <f>+'[11]2017'!$I$13</f>
        <v>7200</v>
      </c>
      <c r="AN14" s="9">
        <f>+'[11]2017'!$J$13</f>
        <v>7200</v>
      </c>
      <c r="AO14" s="9">
        <f>+'[11]2017'!$K$13</f>
        <v>7200</v>
      </c>
      <c r="AP14" s="9">
        <f t="shared" si="7"/>
        <v>43200</v>
      </c>
      <c r="AQ14" s="11"/>
      <c r="AR14" s="9">
        <f t="shared" si="8"/>
        <v>745200</v>
      </c>
      <c r="AS14" s="8" t="s">
        <v>7</v>
      </c>
    </row>
    <row r="15" spans="1:45" x14ac:dyDescent="0.2">
      <c r="B15" s="8" t="s">
        <v>87</v>
      </c>
      <c r="C15" s="9">
        <f>+'exp line dept(2017)'!C15</f>
        <v>0</v>
      </c>
      <c r="D15" s="11"/>
      <c r="E15" s="9"/>
      <c r="F15" s="11"/>
      <c r="G15" s="9">
        <f>+'[5]2017'!$H$9</f>
        <v>0</v>
      </c>
      <c r="H15" s="9">
        <f>+'[6]2017'!$H$9</f>
        <v>0</v>
      </c>
      <c r="I15" s="9">
        <f>+'[7]2017'!$H$9</f>
        <v>0</v>
      </c>
      <c r="J15" s="9">
        <v>0</v>
      </c>
      <c r="K15" s="9">
        <f t="shared" si="3"/>
        <v>0</v>
      </c>
      <c r="L15" s="11"/>
      <c r="M15" s="9">
        <v>0</v>
      </c>
      <c r="N15" s="9">
        <v>0</v>
      </c>
      <c r="O15" s="9">
        <v>0</v>
      </c>
      <c r="P15" s="9">
        <f t="shared" si="4"/>
        <v>0</v>
      </c>
      <c r="Q15" s="11"/>
      <c r="R15" s="9">
        <f>+'[9]2017'!$D$15</f>
        <v>645000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f t="shared" si="5"/>
        <v>645000</v>
      </c>
      <c r="AA15" s="11"/>
      <c r="AB15" s="9">
        <v>0</v>
      </c>
      <c r="AC15" s="9">
        <v>0</v>
      </c>
      <c r="AD15" s="9">
        <v>0</v>
      </c>
      <c r="AE15" s="9">
        <v>0</v>
      </c>
      <c r="AF15" s="9">
        <f t="shared" si="6"/>
        <v>0</v>
      </c>
      <c r="AG15" s="11"/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f t="shared" si="7"/>
        <v>0</v>
      </c>
      <c r="AQ15" s="11"/>
      <c r="AR15" s="9">
        <f t="shared" si="8"/>
        <v>645000</v>
      </c>
      <c r="AS15" s="8" t="s">
        <v>67</v>
      </c>
    </row>
    <row r="16" spans="1:45" x14ac:dyDescent="0.2">
      <c r="B16" s="8" t="s">
        <v>68</v>
      </c>
      <c r="C16" s="9">
        <f>+'exp line dept(2017)'!C16</f>
        <v>0</v>
      </c>
      <c r="D16" s="11"/>
      <c r="E16" s="9"/>
      <c r="F16" s="11"/>
      <c r="G16" s="9">
        <v>0</v>
      </c>
      <c r="H16" s="9">
        <v>0</v>
      </c>
      <c r="I16" s="9">
        <v>0</v>
      </c>
      <c r="J16" s="9">
        <v>0</v>
      </c>
      <c r="K16" s="9">
        <f t="shared" si="3"/>
        <v>0</v>
      </c>
      <c r="L16" s="11"/>
      <c r="M16" s="9">
        <v>0</v>
      </c>
      <c r="N16" s="9">
        <v>0</v>
      </c>
      <c r="O16" s="9">
        <v>0</v>
      </c>
      <c r="P16" s="9">
        <f t="shared" si="4"/>
        <v>0</v>
      </c>
      <c r="Q16" s="11"/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f>+'[9]2017'!$J$14</f>
        <v>2000</v>
      </c>
      <c r="Y16" s="9">
        <v>0</v>
      </c>
      <c r="Z16" s="9">
        <f t="shared" si="5"/>
        <v>2000</v>
      </c>
      <c r="AA16" s="11"/>
      <c r="AB16" s="9">
        <v>0</v>
      </c>
      <c r="AC16" s="9">
        <v>0</v>
      </c>
      <c r="AD16" s="9">
        <v>0</v>
      </c>
      <c r="AE16" s="9">
        <v>0</v>
      </c>
      <c r="AF16" s="9">
        <f t="shared" si="6"/>
        <v>0</v>
      </c>
      <c r="AG16" s="11"/>
      <c r="AH16" s="9">
        <v>0</v>
      </c>
      <c r="AI16" s="9">
        <v>0</v>
      </c>
      <c r="AJ16" s="9">
        <v>0</v>
      </c>
      <c r="AK16" s="9">
        <f>+'[11]2017'!$G$14</f>
        <v>60000</v>
      </c>
      <c r="AL16" s="9">
        <v>0</v>
      </c>
      <c r="AM16" s="9">
        <v>0</v>
      </c>
      <c r="AN16" s="9">
        <v>0</v>
      </c>
      <c r="AO16" s="9">
        <v>0</v>
      </c>
      <c r="AP16" s="9">
        <f t="shared" si="7"/>
        <v>60000</v>
      </c>
      <c r="AQ16" s="11"/>
      <c r="AR16" s="9">
        <f t="shared" si="8"/>
        <v>62000</v>
      </c>
      <c r="AS16" s="8" t="s">
        <v>68</v>
      </c>
    </row>
    <row r="17" spans="2:45" x14ac:dyDescent="0.2">
      <c r="B17" s="8" t="s">
        <v>33</v>
      </c>
      <c r="C17" s="9">
        <f>+'exp line dept(2017)'!C17</f>
        <v>0</v>
      </c>
      <c r="D17" s="11"/>
      <c r="E17" s="9"/>
      <c r="F17" s="11"/>
      <c r="G17" s="9">
        <v>0</v>
      </c>
      <c r="H17" s="9">
        <v>0</v>
      </c>
      <c r="I17" s="9">
        <v>0</v>
      </c>
      <c r="J17" s="9">
        <v>0</v>
      </c>
      <c r="K17" s="9">
        <f t="shared" si="3"/>
        <v>0</v>
      </c>
      <c r="L17" s="11"/>
      <c r="M17" s="9">
        <v>0</v>
      </c>
      <c r="N17" s="9">
        <v>0</v>
      </c>
      <c r="O17" s="9">
        <v>0</v>
      </c>
      <c r="P17" s="9">
        <f t="shared" si="4"/>
        <v>0</v>
      </c>
      <c r="Q17" s="11"/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f t="shared" si="5"/>
        <v>0</v>
      </c>
      <c r="AA17" s="11"/>
      <c r="AB17" s="9">
        <v>0</v>
      </c>
      <c r="AC17" s="9">
        <v>100000</v>
      </c>
      <c r="AD17" s="9">
        <v>0</v>
      </c>
      <c r="AE17" s="9">
        <v>0</v>
      </c>
      <c r="AF17" s="9">
        <f t="shared" si="6"/>
        <v>100000</v>
      </c>
      <c r="AG17" s="11"/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f t="shared" si="7"/>
        <v>0</v>
      </c>
      <c r="AQ17" s="11"/>
      <c r="AR17" s="9">
        <f t="shared" si="8"/>
        <v>100000</v>
      </c>
      <c r="AS17" s="8" t="s">
        <v>33</v>
      </c>
    </row>
    <row r="18" spans="2:45" x14ac:dyDescent="0.2">
      <c r="B18" s="8"/>
      <c r="C18" s="10">
        <f>SUM(C6:C17)</f>
        <v>227969.72086493511</v>
      </c>
      <c r="D18" s="11"/>
      <c r="E18" s="10">
        <f>SUM(E6:E17)</f>
        <v>55191.168698617315</v>
      </c>
      <c r="F18" s="11"/>
      <c r="G18" s="10">
        <f>SUM(G6:G17)</f>
        <v>1345333.4723584615</v>
      </c>
      <c r="H18" s="10">
        <f>SUM(H6:H17)</f>
        <v>1099036.0938892309</v>
      </c>
      <c r="I18" s="10">
        <f>SUM(I6:I17)</f>
        <v>692605.14136417233</v>
      </c>
      <c r="J18" s="10">
        <f>SUM(J6:J17)</f>
        <v>616261.55834923068</v>
      </c>
      <c r="K18" s="10">
        <f>SUM(K6:K17)</f>
        <v>3753236.2659610957</v>
      </c>
      <c r="L18" s="11"/>
      <c r="M18" s="10">
        <f>SUM(M6:M17)</f>
        <v>105124.91580679723</v>
      </c>
      <c r="N18" s="10">
        <f>SUM(N6:N17)</f>
        <v>82440.597856674125</v>
      </c>
      <c r="O18" s="10">
        <f>SUM(O6:O17)</f>
        <v>201846.74615133356</v>
      </c>
      <c r="P18" s="10">
        <f>SUM(P6:P17)</f>
        <v>389412.25981480494</v>
      </c>
      <c r="Q18" s="11"/>
      <c r="R18" s="10">
        <f t="shared" ref="R18:Z18" si="9">SUM(R6:R17)</f>
        <v>853195.95323999994</v>
      </c>
      <c r="S18" s="10">
        <f t="shared" si="9"/>
        <v>224104.38619538461</v>
      </c>
      <c r="T18" s="10">
        <f t="shared" si="9"/>
        <v>266488.29351482383</v>
      </c>
      <c r="U18" s="10">
        <f t="shared" si="9"/>
        <v>277661.15708000003</v>
      </c>
      <c r="V18" s="10">
        <f t="shared" si="9"/>
        <v>594138</v>
      </c>
      <c r="W18" s="10">
        <f t="shared" si="9"/>
        <v>382437.28915703506</v>
      </c>
      <c r="X18" s="10">
        <f t="shared" si="9"/>
        <v>164974.73860168611</v>
      </c>
      <c r="Y18" s="10">
        <f t="shared" si="9"/>
        <v>236960.900196</v>
      </c>
      <c r="Z18" s="10">
        <f t="shared" si="9"/>
        <v>2999960.7179849297</v>
      </c>
      <c r="AA18" s="11"/>
      <c r="AB18" s="10">
        <f>SUM(AB6:AB17)</f>
        <v>117127.63799667367</v>
      </c>
      <c r="AC18" s="10">
        <f>SUM(AC6:AC17)</f>
        <v>204382.24762021418</v>
      </c>
      <c r="AD18" s="10">
        <f>SUM(AD6:AD17)</f>
        <v>202412.57649864213</v>
      </c>
      <c r="AE18" s="10">
        <f>SUM(AE6:AE17)</f>
        <v>415822.56964344613</v>
      </c>
      <c r="AF18" s="10">
        <f>SUM(AF6:AF17)</f>
        <v>939745.03175897605</v>
      </c>
      <c r="AG18" s="11"/>
      <c r="AH18" s="10">
        <f t="shared" ref="AH18:AP18" si="10">SUM(AH6:AH17)</f>
        <v>76363.079519999999</v>
      </c>
      <c r="AI18" s="10">
        <f t="shared" si="10"/>
        <v>107099.00133279905</v>
      </c>
      <c r="AJ18" s="10">
        <f t="shared" si="10"/>
        <v>141682.8009</v>
      </c>
      <c r="AK18" s="10">
        <f t="shared" si="10"/>
        <v>127176.14959243994</v>
      </c>
      <c r="AL18" s="10">
        <f>SUM(AL6:AL17)</f>
        <v>57334.179536923068</v>
      </c>
      <c r="AM18" s="10">
        <f>SUM(AM6:AM17)</f>
        <v>32649.062600000001</v>
      </c>
      <c r="AN18" s="10">
        <f>SUM(AN6:AN17)</f>
        <v>42696.046840000003</v>
      </c>
      <c r="AO18" s="10">
        <f t="shared" si="10"/>
        <v>86930.680166153848</v>
      </c>
      <c r="AP18" s="10">
        <f t="shared" si="10"/>
        <v>671931.00048831594</v>
      </c>
      <c r="AQ18" s="11"/>
      <c r="AR18" s="10">
        <f>SUM(AR6:AR17)</f>
        <v>9037446.1655716747</v>
      </c>
      <c r="AS18" s="104">
        <f>+AR18-'exp line dept(2017)'!M18</f>
        <v>0</v>
      </c>
    </row>
    <row r="19" spans="2:45" ht="5.25" customHeight="1" x14ac:dyDescent="0.2">
      <c r="B19" s="8"/>
      <c r="C19" s="9"/>
      <c r="D19" s="11"/>
      <c r="E19" s="9"/>
      <c r="F19" s="11"/>
      <c r="G19" s="9"/>
      <c r="H19" s="9"/>
      <c r="I19" s="9"/>
      <c r="J19" s="9"/>
      <c r="K19" s="9"/>
      <c r="L19" s="11"/>
      <c r="M19" s="9"/>
      <c r="N19" s="9"/>
      <c r="O19" s="9"/>
      <c r="P19" s="9"/>
      <c r="Q19" s="11"/>
      <c r="R19" s="9"/>
      <c r="S19" s="9"/>
      <c r="T19" s="9"/>
      <c r="U19" s="9"/>
      <c r="V19" s="9"/>
      <c r="W19" s="9"/>
      <c r="X19" s="9"/>
      <c r="Y19" s="9"/>
      <c r="Z19" s="9"/>
      <c r="AA19" s="11"/>
      <c r="AB19" s="9"/>
      <c r="AC19" s="9"/>
      <c r="AD19" s="9"/>
      <c r="AE19" s="9"/>
      <c r="AF19" s="9"/>
      <c r="AG19" s="11"/>
      <c r="AH19" s="9"/>
      <c r="AI19" s="9"/>
      <c r="AJ19" s="9"/>
      <c r="AK19" s="9"/>
      <c r="AL19" s="9"/>
      <c r="AM19" s="9"/>
      <c r="AN19" s="9"/>
      <c r="AO19" s="9"/>
      <c r="AP19" s="9"/>
      <c r="AQ19" s="11"/>
      <c r="AR19" s="9"/>
      <c r="AS19" s="8"/>
    </row>
    <row r="20" spans="2:45" x14ac:dyDescent="0.2">
      <c r="B20" s="8" t="s">
        <v>22</v>
      </c>
      <c r="C20" s="9">
        <f>+'exp line dept(2017)'!C20</f>
        <v>35525</v>
      </c>
      <c r="D20" s="11"/>
      <c r="E20" s="9">
        <f>+'[4]2015-2017'!$N$18</f>
        <v>20000</v>
      </c>
      <c r="F20" s="11"/>
      <c r="G20" s="9">
        <f>+'[5]2017'!$H$17</f>
        <v>0</v>
      </c>
      <c r="H20" s="9">
        <f>+'[6]2017'!$H$17</f>
        <v>3500</v>
      </c>
      <c r="I20" s="9">
        <f>+'[7]2017'!$H$17</f>
        <v>4000</v>
      </c>
      <c r="J20" s="9">
        <f>+'[3]2015-2017'!$Z$19</f>
        <v>4000</v>
      </c>
      <c r="K20" s="9">
        <f t="shared" ref="K20:K21" si="11">SUM(G20:J20)</f>
        <v>11500</v>
      </c>
      <c r="L20" s="11"/>
      <c r="M20" s="9">
        <f>+'[8]2017-IEQA'!$D$16</f>
        <v>18500</v>
      </c>
      <c r="N20" s="9">
        <f>+'[8]2017-IEQA'!$E$16</f>
        <v>5000</v>
      </c>
      <c r="O20" s="9">
        <f>+'[8]2017-IEQA'!$F$16</f>
        <v>5000</v>
      </c>
      <c r="P20" s="9">
        <f t="shared" ref="P20:P21" si="12">SUM(M20:O20)</f>
        <v>28500</v>
      </c>
      <c r="Q20" s="11"/>
      <c r="R20" s="9">
        <f>+'[9]2017'!$D$18</f>
        <v>15000</v>
      </c>
      <c r="S20" s="9">
        <f>+'[9]2017'!$E$18</f>
        <v>10000</v>
      </c>
      <c r="T20" s="9">
        <v>0</v>
      </c>
      <c r="U20" s="9">
        <f>+'[9]2017'!$G$18</f>
        <v>5000</v>
      </c>
      <c r="V20" s="9">
        <v>0</v>
      </c>
      <c r="W20" s="9">
        <v>0</v>
      </c>
      <c r="X20" s="9">
        <v>0</v>
      </c>
      <c r="Y20" s="9">
        <f>+'[9]2017'!$L$18</f>
        <v>10000</v>
      </c>
      <c r="Z20" s="9">
        <f t="shared" ref="Z20:Z21" si="13">SUM(R20:Y20)</f>
        <v>40000</v>
      </c>
      <c r="AA20" s="11"/>
      <c r="AB20" s="9">
        <v>15000</v>
      </c>
      <c r="AC20" s="9">
        <v>0</v>
      </c>
      <c r="AD20" s="9">
        <f>+'[10]2017'!$F$16</f>
        <v>10000</v>
      </c>
      <c r="AE20" s="9">
        <v>0</v>
      </c>
      <c r="AF20" s="9">
        <f t="shared" ref="AF20:AF21" si="14">SUM(AB20:AE20)</f>
        <v>25000</v>
      </c>
      <c r="AG20" s="11"/>
      <c r="AH20" s="9">
        <f>+'[11]2017'!$D$17</f>
        <v>12000</v>
      </c>
      <c r="AI20" s="9">
        <v>0</v>
      </c>
      <c r="AJ20" s="9">
        <f>+'[11]2017'!$F$17</f>
        <v>0</v>
      </c>
      <c r="AK20" s="9">
        <v>0</v>
      </c>
      <c r="AL20" s="9">
        <v>0</v>
      </c>
      <c r="AM20" s="9">
        <f>+'[11]2017'!$I$17</f>
        <v>0</v>
      </c>
      <c r="AN20" s="9">
        <v>0</v>
      </c>
      <c r="AO20" s="9">
        <v>0</v>
      </c>
      <c r="AP20" s="9">
        <f t="shared" ref="AP20:AP21" si="15">SUM(AH20:AO20)</f>
        <v>12000</v>
      </c>
      <c r="AQ20" s="11"/>
      <c r="AR20" s="9">
        <f t="shared" ref="AR20:AR21" si="16">SUM(C20+K20+P20+Z20+AF20+AP20+E20)</f>
        <v>172525</v>
      </c>
      <c r="AS20" s="8" t="s">
        <v>22</v>
      </c>
    </row>
    <row r="21" spans="2:45" x14ac:dyDescent="0.2">
      <c r="B21" s="8" t="s">
        <v>13</v>
      </c>
      <c r="C21" s="9">
        <f>+'exp line dept(2017)'!C21</f>
        <v>14636</v>
      </c>
      <c r="D21" s="11"/>
      <c r="E21" s="9"/>
      <c r="F21" s="11"/>
      <c r="G21" s="9">
        <f>+'[5]2017'!$H$18</f>
        <v>4500</v>
      </c>
      <c r="H21" s="9">
        <f>+'[6]2017'!$H$18</f>
        <v>4500</v>
      </c>
      <c r="I21" s="9">
        <f>+'[7]2017'!$H$18</f>
        <v>4500</v>
      </c>
      <c r="J21" s="9">
        <f>+'exp line dept(2017)'!G21</f>
        <v>4500</v>
      </c>
      <c r="K21" s="9">
        <f t="shared" si="11"/>
        <v>18000</v>
      </c>
      <c r="L21" s="11"/>
      <c r="M21" s="9">
        <f>+'[8]2017-IEQA'!$D$17</f>
        <v>22000</v>
      </c>
      <c r="N21" s="9">
        <f>+'[8]2017-IEQA'!$E$17</f>
        <v>4000</v>
      </c>
      <c r="O21" s="9">
        <f>+'[8]2017-IEQA'!$F$17</f>
        <v>10000</v>
      </c>
      <c r="P21" s="9">
        <f t="shared" si="12"/>
        <v>36000</v>
      </c>
      <c r="Q21" s="11"/>
      <c r="R21" s="9">
        <f>+'[9]2017'!$D$19</f>
        <v>45000</v>
      </c>
      <c r="S21" s="9">
        <v>0</v>
      </c>
      <c r="T21" s="9">
        <f>+'[9]2017'!$F$19</f>
        <v>15852</v>
      </c>
      <c r="U21" s="9">
        <v>0</v>
      </c>
      <c r="V21" s="9">
        <v>0</v>
      </c>
      <c r="W21" s="9">
        <v>0</v>
      </c>
      <c r="X21" s="9">
        <f>+'[9]2017'!$J$19</f>
        <v>5000</v>
      </c>
      <c r="Y21" s="9">
        <v>0</v>
      </c>
      <c r="Z21" s="9">
        <f t="shared" si="13"/>
        <v>65852</v>
      </c>
      <c r="AA21" s="11"/>
      <c r="AB21" s="9">
        <v>30000</v>
      </c>
      <c r="AC21" s="9">
        <v>0</v>
      </c>
      <c r="AD21" s="9">
        <v>10000</v>
      </c>
      <c r="AE21" s="9">
        <f>+'[10]2017'!$G$17</f>
        <v>7000</v>
      </c>
      <c r="AF21" s="9">
        <f t="shared" si="14"/>
        <v>47000</v>
      </c>
      <c r="AG21" s="11"/>
      <c r="AH21" s="9">
        <v>21000</v>
      </c>
      <c r="AI21" s="9">
        <v>0</v>
      </c>
      <c r="AJ21" s="9">
        <f>+'[11]2017'!$F$18</f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f t="shared" si="15"/>
        <v>21000</v>
      </c>
      <c r="AQ21" s="11"/>
      <c r="AR21" s="9">
        <f t="shared" si="16"/>
        <v>202488</v>
      </c>
      <c r="AS21" s="8" t="s">
        <v>13</v>
      </c>
    </row>
    <row r="22" spans="2:45" x14ac:dyDescent="0.2">
      <c r="B22" s="8"/>
      <c r="C22" s="10">
        <f>SUM(C20:C21)</f>
        <v>50161</v>
      </c>
      <c r="D22" s="11"/>
      <c r="E22" s="10">
        <f>SUM(E20:E21)</f>
        <v>20000</v>
      </c>
      <c r="F22" s="11"/>
      <c r="G22" s="10">
        <f>SUM(G20:G21)</f>
        <v>4500</v>
      </c>
      <c r="H22" s="10">
        <f>SUM(H20:H21)</f>
        <v>8000</v>
      </c>
      <c r="I22" s="10">
        <f>SUM(I20:I21)</f>
        <v>8500</v>
      </c>
      <c r="J22" s="10">
        <f>SUM(J20:J21)</f>
        <v>8500</v>
      </c>
      <c r="K22" s="10">
        <f>SUM(K20:K21)</f>
        <v>29500</v>
      </c>
      <c r="L22" s="11"/>
      <c r="M22" s="10">
        <f>SUM(M20:M21)</f>
        <v>40500</v>
      </c>
      <c r="N22" s="10">
        <f>SUM(N20:N21)</f>
        <v>9000</v>
      </c>
      <c r="O22" s="10">
        <f>SUM(O20:O21)</f>
        <v>15000</v>
      </c>
      <c r="P22" s="10">
        <f>SUM(P20:P21)</f>
        <v>64500</v>
      </c>
      <c r="Q22" s="11"/>
      <c r="R22" s="10">
        <f t="shared" ref="R22:Z22" si="17">SUM(R20:R21)</f>
        <v>60000</v>
      </c>
      <c r="S22" s="10">
        <f t="shared" si="17"/>
        <v>10000</v>
      </c>
      <c r="T22" s="10">
        <f t="shared" si="17"/>
        <v>15852</v>
      </c>
      <c r="U22" s="10">
        <f t="shared" si="17"/>
        <v>5000</v>
      </c>
      <c r="V22" s="10">
        <f t="shared" si="17"/>
        <v>0</v>
      </c>
      <c r="W22" s="10">
        <f t="shared" si="17"/>
        <v>0</v>
      </c>
      <c r="X22" s="10">
        <f t="shared" si="17"/>
        <v>5000</v>
      </c>
      <c r="Y22" s="10">
        <f t="shared" si="17"/>
        <v>10000</v>
      </c>
      <c r="Z22" s="10">
        <f t="shared" si="17"/>
        <v>105852</v>
      </c>
      <c r="AA22" s="11"/>
      <c r="AB22" s="10">
        <f>SUM(AB20:AB21)</f>
        <v>45000</v>
      </c>
      <c r="AC22" s="10">
        <f>SUM(AC20:AC21)</f>
        <v>0</v>
      </c>
      <c r="AD22" s="10">
        <f>SUM(AD20:AD21)</f>
        <v>20000</v>
      </c>
      <c r="AE22" s="10">
        <f>SUM(AE20:AE21)</f>
        <v>7000</v>
      </c>
      <c r="AF22" s="10">
        <f>SUM(AF20:AF21)</f>
        <v>72000</v>
      </c>
      <c r="AG22" s="11"/>
      <c r="AH22" s="10">
        <f t="shared" ref="AH22:AP22" si="18">SUM(AH20:AH21)</f>
        <v>33000</v>
      </c>
      <c r="AI22" s="10">
        <f t="shared" si="18"/>
        <v>0</v>
      </c>
      <c r="AJ22" s="10">
        <f t="shared" si="18"/>
        <v>0</v>
      </c>
      <c r="AK22" s="10">
        <f t="shared" si="18"/>
        <v>0</v>
      </c>
      <c r="AL22" s="10">
        <f>SUM(AL20:AL21)</f>
        <v>0</v>
      </c>
      <c r="AM22" s="10">
        <f>SUM(AM20:AM21)</f>
        <v>0</v>
      </c>
      <c r="AN22" s="10">
        <f>SUM(AN20:AN21)</f>
        <v>0</v>
      </c>
      <c r="AO22" s="10">
        <f t="shared" si="18"/>
        <v>0</v>
      </c>
      <c r="AP22" s="10">
        <f t="shared" si="18"/>
        <v>33000</v>
      </c>
      <c r="AQ22" s="11"/>
      <c r="AR22" s="10">
        <f>SUM(AR20:AR21)</f>
        <v>375013</v>
      </c>
      <c r="AS22" s="104">
        <f>+AR22-'exp line dept(2017)'!M22</f>
        <v>0</v>
      </c>
    </row>
    <row r="23" spans="2:45" ht="7.5" customHeight="1" x14ac:dyDescent="0.2">
      <c r="B23" s="8"/>
      <c r="C23" s="9"/>
      <c r="D23" s="11"/>
      <c r="E23" s="9"/>
      <c r="F23" s="11"/>
      <c r="G23" s="9"/>
      <c r="H23" s="9"/>
      <c r="I23" s="9"/>
      <c r="J23" s="9"/>
      <c r="K23" s="9"/>
      <c r="L23" s="11"/>
      <c r="M23" s="9"/>
      <c r="N23" s="9"/>
      <c r="O23" s="9"/>
      <c r="P23" s="9"/>
      <c r="Q23" s="11"/>
      <c r="R23" s="9"/>
      <c r="S23" s="9"/>
      <c r="T23" s="9"/>
      <c r="U23" s="9"/>
      <c r="V23" s="9"/>
      <c r="W23" s="9"/>
      <c r="X23" s="9"/>
      <c r="Y23" s="9"/>
      <c r="Z23" s="9"/>
      <c r="AA23" s="11"/>
      <c r="AB23" s="9"/>
      <c r="AC23" s="9"/>
      <c r="AD23" s="9"/>
      <c r="AE23" s="9"/>
      <c r="AF23" s="9"/>
      <c r="AG23" s="11"/>
      <c r="AH23" s="9"/>
      <c r="AI23" s="9"/>
      <c r="AJ23" s="9"/>
      <c r="AK23" s="9"/>
      <c r="AL23" s="9"/>
      <c r="AM23" s="9"/>
      <c r="AN23" s="9"/>
      <c r="AO23" s="9"/>
      <c r="AP23" s="9"/>
      <c r="AQ23" s="11"/>
      <c r="AR23" s="9"/>
      <c r="AS23" s="8"/>
    </row>
    <row r="24" spans="2:45" x14ac:dyDescent="0.2">
      <c r="B24" s="8" t="s">
        <v>72</v>
      </c>
      <c r="C24" s="9">
        <f>+'exp line dept(2017)'!C24</f>
        <v>0</v>
      </c>
      <c r="D24" s="11"/>
      <c r="E24" s="9"/>
      <c r="F24" s="11"/>
      <c r="G24" s="9">
        <f>+'[5]2017'!$H$22</f>
        <v>10000</v>
      </c>
      <c r="H24" s="9">
        <f>+'[6]2017'!$H$22</f>
        <v>10000</v>
      </c>
      <c r="I24" s="9">
        <f>+'[7]2017'!$H$22</f>
        <v>10000</v>
      </c>
      <c r="J24" s="9">
        <f>+'[3]2017'!$H$22</f>
        <v>7200</v>
      </c>
      <c r="K24" s="9">
        <f t="shared" ref="K24:K26" si="19">SUM(G24:J24)</f>
        <v>37200</v>
      </c>
      <c r="L24" s="11"/>
      <c r="M24" s="9">
        <v>0</v>
      </c>
      <c r="N24" s="9">
        <v>0</v>
      </c>
      <c r="O24" s="9">
        <v>0</v>
      </c>
      <c r="P24" s="9">
        <f t="shared" ref="P24:P26" si="20">SUM(M24:O24)</f>
        <v>0</v>
      </c>
      <c r="Q24" s="11"/>
      <c r="R24" s="9">
        <f>+'[9]2017'!$D$22</f>
        <v>10000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f>+'[9]2017'!$L$22</f>
        <v>3000</v>
      </c>
      <c r="Z24" s="9">
        <f t="shared" ref="Z24:Z26" si="21">SUM(R24:Y24)</f>
        <v>13000</v>
      </c>
      <c r="AA24" s="11"/>
      <c r="AB24" s="9">
        <v>0</v>
      </c>
      <c r="AC24" s="9">
        <v>0</v>
      </c>
      <c r="AD24" s="9">
        <v>0</v>
      </c>
      <c r="AE24" s="9">
        <f>+'[10]2017'!$G$21</f>
        <v>76000</v>
      </c>
      <c r="AF24" s="9">
        <f t="shared" ref="AF24:AF26" si="22">SUM(AB24:AE24)</f>
        <v>76000</v>
      </c>
      <c r="AG24" s="11"/>
      <c r="AH24" s="9">
        <f>+'[11]2017'!$D$21</f>
        <v>25000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f>+'[11]2017'!$J$21</f>
        <v>0</v>
      </c>
      <c r="AO24" s="9">
        <f>+'[11]2017'!$K$21</f>
        <v>29000</v>
      </c>
      <c r="AP24" s="9">
        <f t="shared" ref="AP24:AP26" si="23">SUM(AH24:AO24)</f>
        <v>54000</v>
      </c>
      <c r="AQ24" s="11"/>
      <c r="AR24" s="9">
        <f t="shared" ref="AR24:AR26" si="24">SUM(C24+K24+P24+Z24+AF24+AP24+E24)</f>
        <v>180200</v>
      </c>
      <c r="AS24" s="8" t="s">
        <v>72</v>
      </c>
    </row>
    <row r="25" spans="2:45" x14ac:dyDescent="0.2">
      <c r="B25" s="8" t="s">
        <v>155</v>
      </c>
      <c r="C25" s="9">
        <f>+'exp line dept(2017)'!C25</f>
        <v>50992</v>
      </c>
      <c r="D25" s="11"/>
      <c r="E25" s="9">
        <v>50000</v>
      </c>
      <c r="F25" s="11"/>
      <c r="G25" s="9">
        <v>0</v>
      </c>
      <c r="H25" s="9">
        <v>0</v>
      </c>
      <c r="I25" s="9">
        <v>0</v>
      </c>
      <c r="J25" s="9">
        <v>0</v>
      </c>
      <c r="K25" s="9">
        <f t="shared" si="19"/>
        <v>0</v>
      </c>
      <c r="L25" s="11"/>
      <c r="M25" s="9">
        <v>0</v>
      </c>
      <c r="N25" s="9">
        <f>+'[8]2017-IEQA'!$E$20</f>
        <v>24000</v>
      </c>
      <c r="O25" s="9">
        <f>+'[8]2017-IEQA'!$F$20</f>
        <v>10000</v>
      </c>
      <c r="P25" s="9">
        <f t="shared" si="20"/>
        <v>34000</v>
      </c>
      <c r="Q25" s="11"/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f t="shared" si="21"/>
        <v>0</v>
      </c>
      <c r="AA25" s="11"/>
      <c r="AB25" s="9">
        <v>0</v>
      </c>
      <c r="AC25" s="9">
        <f>+'[10]2017'!$E$20</f>
        <v>6000</v>
      </c>
      <c r="AD25" s="9">
        <v>33000</v>
      </c>
      <c r="AE25" s="9">
        <v>0</v>
      </c>
      <c r="AF25" s="9">
        <f t="shared" si="22"/>
        <v>39000</v>
      </c>
      <c r="AG25" s="11"/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f t="shared" si="23"/>
        <v>0</v>
      </c>
      <c r="AQ25" s="11"/>
      <c r="AR25" s="9">
        <f t="shared" si="24"/>
        <v>173992</v>
      </c>
      <c r="AS25" s="8" t="s">
        <v>73</v>
      </c>
    </row>
    <row r="26" spans="2:45" x14ac:dyDescent="0.2">
      <c r="B26" s="8" t="s">
        <v>16</v>
      </c>
      <c r="C26" s="9">
        <f>+'exp line dept(2017)'!C26</f>
        <v>0</v>
      </c>
      <c r="D26" s="11"/>
      <c r="E26" s="9">
        <f>+'exp line dept(2017)'!F26</f>
        <v>0</v>
      </c>
      <c r="F26" s="11"/>
      <c r="G26" s="9">
        <v>0</v>
      </c>
      <c r="H26" s="9">
        <v>0</v>
      </c>
      <c r="I26" s="9">
        <v>0</v>
      </c>
      <c r="J26" s="9">
        <v>0</v>
      </c>
      <c r="K26" s="9">
        <f t="shared" si="19"/>
        <v>0</v>
      </c>
      <c r="L26" s="11"/>
      <c r="M26" s="9">
        <v>0</v>
      </c>
      <c r="N26" s="9">
        <v>0</v>
      </c>
      <c r="O26" s="9">
        <v>0</v>
      </c>
      <c r="P26" s="9">
        <f t="shared" si="20"/>
        <v>0</v>
      </c>
      <c r="Q26" s="11"/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f t="shared" si="21"/>
        <v>0</v>
      </c>
      <c r="AA26" s="11"/>
      <c r="AB26" s="9">
        <v>0</v>
      </c>
      <c r="AC26" s="9">
        <v>0</v>
      </c>
      <c r="AD26" s="9">
        <f>+'[10]2017'!$F$20-AD25+163</f>
        <v>98739</v>
      </c>
      <c r="AE26" s="9">
        <v>0</v>
      </c>
      <c r="AF26" s="9">
        <f t="shared" si="22"/>
        <v>98739</v>
      </c>
      <c r="AG26" s="11"/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f t="shared" si="23"/>
        <v>0</v>
      </c>
      <c r="AQ26" s="11"/>
      <c r="AR26" s="9">
        <f t="shared" si="24"/>
        <v>98739</v>
      </c>
      <c r="AS26" s="8" t="s">
        <v>16</v>
      </c>
    </row>
    <row r="27" spans="2:45" x14ac:dyDescent="0.2">
      <c r="B27" s="8"/>
      <c r="C27" s="10">
        <f>SUM(C24:C26)</f>
        <v>50992</v>
      </c>
      <c r="D27" s="11"/>
      <c r="E27" s="10">
        <f>SUM(E24:E26)</f>
        <v>50000</v>
      </c>
      <c r="F27" s="11"/>
      <c r="G27" s="10">
        <f>SUM(G24:G26)</f>
        <v>10000</v>
      </c>
      <c r="H27" s="10">
        <f>SUM(H24:H26)</f>
        <v>10000</v>
      </c>
      <c r="I27" s="10">
        <f>SUM(I24:I26)</f>
        <v>10000</v>
      </c>
      <c r="J27" s="10">
        <f>SUM(J24:J26)</f>
        <v>7200</v>
      </c>
      <c r="K27" s="10">
        <f>SUM(K24:K26)</f>
        <v>37200</v>
      </c>
      <c r="L27" s="11"/>
      <c r="M27" s="10">
        <f>SUM(M24:M26)</f>
        <v>0</v>
      </c>
      <c r="N27" s="10">
        <f>SUM(N24:N26)</f>
        <v>24000</v>
      </c>
      <c r="O27" s="10">
        <f>SUM(O24:O26)</f>
        <v>10000</v>
      </c>
      <c r="P27" s="10">
        <f>SUM(P24:P26)</f>
        <v>34000</v>
      </c>
      <c r="Q27" s="11"/>
      <c r="R27" s="10">
        <f t="shared" ref="R27:Z27" si="25">SUM(R24:R26)</f>
        <v>10000</v>
      </c>
      <c r="S27" s="10">
        <f t="shared" si="25"/>
        <v>0</v>
      </c>
      <c r="T27" s="10">
        <f t="shared" si="25"/>
        <v>0</v>
      </c>
      <c r="U27" s="10">
        <f t="shared" si="25"/>
        <v>0</v>
      </c>
      <c r="V27" s="10">
        <f t="shared" si="25"/>
        <v>0</v>
      </c>
      <c r="W27" s="10">
        <f t="shared" si="25"/>
        <v>0</v>
      </c>
      <c r="X27" s="10">
        <f t="shared" si="25"/>
        <v>0</v>
      </c>
      <c r="Y27" s="10">
        <f t="shared" si="25"/>
        <v>3000</v>
      </c>
      <c r="Z27" s="10">
        <f t="shared" si="25"/>
        <v>13000</v>
      </c>
      <c r="AA27" s="11"/>
      <c r="AB27" s="10">
        <f>SUM(AB24:AB26)</f>
        <v>0</v>
      </c>
      <c r="AC27" s="10">
        <f>SUM(AC24:AC26)</f>
        <v>6000</v>
      </c>
      <c r="AD27" s="10">
        <f>SUM(AD24:AD26)</f>
        <v>131739</v>
      </c>
      <c r="AE27" s="10">
        <f>SUM(AE24:AE26)</f>
        <v>76000</v>
      </c>
      <c r="AF27" s="10">
        <f>SUM(AF24:AF26)</f>
        <v>213739</v>
      </c>
      <c r="AG27" s="11"/>
      <c r="AH27" s="10">
        <f t="shared" ref="AH27:AP27" si="26">SUM(AH24:AH26)</f>
        <v>25000</v>
      </c>
      <c r="AI27" s="10">
        <f t="shared" si="26"/>
        <v>0</v>
      </c>
      <c r="AJ27" s="10">
        <f t="shared" si="26"/>
        <v>0</v>
      </c>
      <c r="AK27" s="10">
        <f t="shared" si="26"/>
        <v>0</v>
      </c>
      <c r="AL27" s="10">
        <f>SUM(AL24:AL26)</f>
        <v>0</v>
      </c>
      <c r="AM27" s="10">
        <f>SUM(AM24:AM26)</f>
        <v>0</v>
      </c>
      <c r="AN27" s="10">
        <f>SUM(AN24:AN26)</f>
        <v>0</v>
      </c>
      <c r="AO27" s="10">
        <f t="shared" si="26"/>
        <v>29000</v>
      </c>
      <c r="AP27" s="10">
        <f t="shared" si="26"/>
        <v>54000</v>
      </c>
      <c r="AQ27" s="11"/>
      <c r="AR27" s="10">
        <f>SUM(AR24:AR26)</f>
        <v>452931</v>
      </c>
      <c r="AS27" s="104">
        <f>+AR27-'exp line dept(2017)'!M27</f>
        <v>0</v>
      </c>
    </row>
    <row r="28" spans="2:45" ht="5.25" customHeight="1" x14ac:dyDescent="0.2">
      <c r="B28" s="8"/>
      <c r="C28" s="9"/>
      <c r="D28" s="11"/>
      <c r="E28" s="9"/>
      <c r="F28" s="11"/>
      <c r="G28" s="9"/>
      <c r="H28" s="9"/>
      <c r="I28" s="9"/>
      <c r="J28" s="9"/>
      <c r="K28" s="9"/>
      <c r="L28" s="11"/>
      <c r="M28" s="9"/>
      <c r="N28" s="9"/>
      <c r="O28" s="9"/>
      <c r="P28" s="9"/>
      <c r="Q28" s="11"/>
      <c r="R28" s="9"/>
      <c r="S28" s="9"/>
      <c r="T28" s="9"/>
      <c r="U28" s="9"/>
      <c r="V28" s="9"/>
      <c r="W28" s="9"/>
      <c r="X28" s="9"/>
      <c r="Y28" s="9"/>
      <c r="Z28" s="9"/>
      <c r="AA28" s="11"/>
      <c r="AB28" s="9"/>
      <c r="AC28" s="9"/>
      <c r="AD28" s="9"/>
      <c r="AE28" s="9"/>
      <c r="AF28" s="9"/>
      <c r="AG28" s="11"/>
      <c r="AH28" s="9"/>
      <c r="AI28" s="9"/>
      <c r="AJ28" s="9"/>
      <c r="AK28" s="9"/>
      <c r="AL28" s="9"/>
      <c r="AM28" s="9"/>
      <c r="AN28" s="9"/>
      <c r="AO28" s="9"/>
      <c r="AP28" s="9"/>
      <c r="AQ28" s="11"/>
      <c r="AR28" s="9"/>
      <c r="AS28" s="8"/>
    </row>
    <row r="29" spans="2:45" x14ac:dyDescent="0.2">
      <c r="B29" s="8" t="s">
        <v>8</v>
      </c>
      <c r="C29" s="9">
        <f>+'exp line dept(2017)'!C29</f>
        <v>6000</v>
      </c>
      <c r="D29" s="11"/>
      <c r="E29" s="9">
        <f>+'[4]2015-2017'!$N$26</f>
        <v>9100</v>
      </c>
      <c r="F29" s="11"/>
      <c r="G29" s="9">
        <f>+'[5]2017'!$H$25</f>
        <v>57000</v>
      </c>
      <c r="H29" s="9">
        <f>+'[6]2017'!$H$25</f>
        <v>34500</v>
      </c>
      <c r="I29" s="9">
        <f>+'[7]2017'!$H$25</f>
        <v>18000</v>
      </c>
      <c r="J29" s="9">
        <f>+'[3]2017'!$H$25</f>
        <v>14500</v>
      </c>
      <c r="K29" s="9">
        <f t="shared" ref="K29:K55" si="27">SUM(G29:J29)</f>
        <v>124000</v>
      </c>
      <c r="L29" s="11"/>
      <c r="M29" s="9">
        <f>+'[8]2017-IEQA'!$D$23</f>
        <v>1000</v>
      </c>
      <c r="N29" s="9">
        <f>+'[8]2017-IEQA'!$E$23</f>
        <v>4000</v>
      </c>
      <c r="O29" s="9">
        <f>+'[8]2017-IEQA'!$F$23</f>
        <v>10000</v>
      </c>
      <c r="P29" s="9">
        <f t="shared" ref="P29:P55" si="28">SUM(M29:O29)</f>
        <v>15000</v>
      </c>
      <c r="Q29" s="11"/>
      <c r="R29" s="9">
        <f>+'[9]2017'!$D$25</f>
        <v>6000</v>
      </c>
      <c r="S29" s="9">
        <f>+'[9]2017'!$E$25</f>
        <v>5000</v>
      </c>
      <c r="T29" s="9">
        <f>+'[9]2017'!$F$25</f>
        <v>10000</v>
      </c>
      <c r="U29" s="9">
        <f>+'[9]2017'!$G$25</f>
        <v>8500</v>
      </c>
      <c r="V29" s="9">
        <f>+'[9]2017'!$H$25</f>
        <v>30000</v>
      </c>
      <c r="W29" s="9">
        <f>+'[9]2017'!$I$25</f>
        <v>7200</v>
      </c>
      <c r="X29" s="9">
        <f>+'[9]2017'!$J$25</f>
        <v>8000</v>
      </c>
      <c r="Y29" s="9">
        <f>+'[9]2017'!$L$25</f>
        <v>5000</v>
      </c>
      <c r="Z29" s="9">
        <f t="shared" ref="Z29:Z55" si="29">SUM(R29:Y29)</f>
        <v>79700</v>
      </c>
      <c r="AA29" s="11"/>
      <c r="AB29" s="9">
        <f>+'[10]2017'!$D$24</f>
        <v>4000</v>
      </c>
      <c r="AC29" s="9">
        <f>+'[10]2017'!$E$24</f>
        <v>10000</v>
      </c>
      <c r="AD29" s="9">
        <f>+'[10]2017'!$F$24</f>
        <v>12000</v>
      </c>
      <c r="AE29" s="9">
        <f>+'[10]2017'!$G$24</f>
        <v>54000</v>
      </c>
      <c r="AF29" s="9">
        <f t="shared" ref="AF29:AF55" si="30">SUM(AB29:AE29)</f>
        <v>80000</v>
      </c>
      <c r="AG29" s="11"/>
      <c r="AH29" s="9">
        <f>+'[11]2017'!$D$24</f>
        <v>3500</v>
      </c>
      <c r="AI29" s="9">
        <f>+'[11]2017'!$E$24</f>
        <v>10000</v>
      </c>
      <c r="AJ29" s="9">
        <f>+'[11]2017'!$F$24</f>
        <v>4000</v>
      </c>
      <c r="AK29" s="9">
        <f>+'[11]2017'!$G$24</f>
        <v>1500</v>
      </c>
      <c r="AL29" s="9">
        <f>+'[11]2017'!$H$24</f>
        <v>12500</v>
      </c>
      <c r="AM29" s="9">
        <f>+'[11]2017'!$I$24</f>
        <v>500</v>
      </c>
      <c r="AN29" s="9">
        <f>+'[11]2017'!$J$24</f>
        <v>1000</v>
      </c>
      <c r="AO29" s="9">
        <f>+'[11]2017'!$K$24</f>
        <v>25500</v>
      </c>
      <c r="AP29" s="9">
        <f t="shared" ref="AP29:AP55" si="31">SUM(AH29:AO29)</f>
        <v>58500</v>
      </c>
      <c r="AQ29" s="11"/>
      <c r="AR29" s="9">
        <f t="shared" ref="AR29:AR55" si="32">SUM(C29+K29+P29+Z29+AF29+AP29+E29)</f>
        <v>372300</v>
      </c>
      <c r="AS29" s="8" t="s">
        <v>8</v>
      </c>
    </row>
    <row r="30" spans="2:45" x14ac:dyDescent="0.2">
      <c r="B30" s="8" t="s">
        <v>144</v>
      </c>
      <c r="C30" s="9">
        <f>+'exp line dept(2017)'!C30</f>
        <v>0</v>
      </c>
      <c r="D30" s="11"/>
      <c r="E30" s="9"/>
      <c r="F30" s="11"/>
      <c r="G30" s="9"/>
      <c r="H30" s="9"/>
      <c r="I30" s="9"/>
      <c r="J30" s="9"/>
      <c r="K30" s="9"/>
      <c r="L30" s="11"/>
      <c r="M30" s="9"/>
      <c r="N30" s="9"/>
      <c r="O30" s="9"/>
      <c r="P30" s="9"/>
      <c r="Q30" s="11"/>
      <c r="R30" s="9"/>
      <c r="S30" s="9"/>
      <c r="T30" s="9"/>
      <c r="U30" s="9"/>
      <c r="V30" s="9"/>
      <c r="W30" s="9"/>
      <c r="X30" s="9"/>
      <c r="Y30" s="9"/>
      <c r="Z30" s="9"/>
      <c r="AA30" s="11"/>
      <c r="AB30" s="9"/>
      <c r="AC30" s="9"/>
      <c r="AD30" s="9"/>
      <c r="AE30" s="9"/>
      <c r="AF30" s="9"/>
      <c r="AG30" s="11"/>
      <c r="AH30" s="9">
        <f>+'[11]2017'!$D$25</f>
        <v>83628</v>
      </c>
      <c r="AI30" s="9"/>
      <c r="AJ30" s="9"/>
      <c r="AK30" s="9"/>
      <c r="AL30" s="9"/>
      <c r="AM30" s="9"/>
      <c r="AN30" s="9"/>
      <c r="AO30" s="9"/>
      <c r="AP30" s="9">
        <f t="shared" si="31"/>
        <v>83628</v>
      </c>
      <c r="AQ30" s="11"/>
      <c r="AR30" s="9">
        <f t="shared" si="32"/>
        <v>83628</v>
      </c>
      <c r="AS30" s="8"/>
    </row>
    <row r="31" spans="2:45" x14ac:dyDescent="0.2">
      <c r="B31" s="8" t="s">
        <v>9</v>
      </c>
      <c r="C31" s="9">
        <f>+'exp line dept(2017)'!C31</f>
        <v>600</v>
      </c>
      <c r="D31" s="11"/>
      <c r="E31" s="9">
        <f>+'[4]2015-2017'!$N$27</f>
        <v>5000</v>
      </c>
      <c r="F31" s="11"/>
      <c r="G31" s="9">
        <v>1000</v>
      </c>
      <c r="H31" s="9">
        <v>1500</v>
      </c>
      <c r="I31" s="9">
        <v>1000</v>
      </c>
      <c r="J31" s="9">
        <v>0</v>
      </c>
      <c r="K31" s="9">
        <f t="shared" si="27"/>
        <v>3500</v>
      </c>
      <c r="L31" s="11"/>
      <c r="M31" s="9">
        <f>+'[8]2017-IEQA'!$D$24</f>
        <v>1000</v>
      </c>
      <c r="N31" s="9">
        <v>0</v>
      </c>
      <c r="O31" s="9">
        <f>+'[8]2017-IEQA'!$F$24</f>
        <v>1000</v>
      </c>
      <c r="P31" s="9">
        <f t="shared" si="28"/>
        <v>2000</v>
      </c>
      <c r="Q31" s="11"/>
      <c r="R31" s="9">
        <f>+'[9]2017'!$D$26</f>
        <v>3000</v>
      </c>
      <c r="S31" s="9">
        <v>500</v>
      </c>
      <c r="T31" s="9">
        <v>500</v>
      </c>
      <c r="U31" s="9">
        <v>500</v>
      </c>
      <c r="V31" s="9">
        <v>500</v>
      </c>
      <c r="W31" s="9">
        <v>500</v>
      </c>
      <c r="X31" s="9">
        <f>+'[9]2017'!$J$26</f>
        <v>500</v>
      </c>
      <c r="Y31" s="9">
        <v>500</v>
      </c>
      <c r="Z31" s="9">
        <f t="shared" si="29"/>
        <v>6500</v>
      </c>
      <c r="AA31" s="11"/>
      <c r="AB31" s="9">
        <v>0</v>
      </c>
      <c r="AC31" s="9">
        <v>0</v>
      </c>
      <c r="AD31" s="9">
        <f>+'[10]2017'!$F$25</f>
        <v>5000</v>
      </c>
      <c r="AE31" s="9">
        <v>0</v>
      </c>
      <c r="AF31" s="9">
        <f t="shared" si="30"/>
        <v>5000</v>
      </c>
      <c r="AG31" s="11"/>
      <c r="AH31" s="9">
        <f>+'[11]2017'!$D$26</f>
        <v>3000</v>
      </c>
      <c r="AI31" s="9">
        <v>1500</v>
      </c>
      <c r="AJ31" s="9">
        <f>+'[11]2017'!$F$26</f>
        <v>2500</v>
      </c>
      <c r="AK31" s="9">
        <v>0</v>
      </c>
      <c r="AL31" s="9">
        <v>500</v>
      </c>
      <c r="AM31" s="9">
        <v>1000</v>
      </c>
      <c r="AN31" s="9">
        <f>+'[11]2017'!$J$26</f>
        <v>1000</v>
      </c>
      <c r="AO31" s="9">
        <v>0</v>
      </c>
      <c r="AP31" s="9">
        <f t="shared" si="31"/>
        <v>9500</v>
      </c>
      <c r="AQ31" s="11"/>
      <c r="AR31" s="9">
        <f t="shared" si="32"/>
        <v>32100</v>
      </c>
      <c r="AS31" s="8" t="s">
        <v>9</v>
      </c>
    </row>
    <row r="32" spans="2:45" x14ac:dyDescent="0.2">
      <c r="B32" s="8" t="s">
        <v>36</v>
      </c>
      <c r="C32" s="9">
        <f>+'exp line dept(2017)'!C32</f>
        <v>0</v>
      </c>
      <c r="D32" s="11"/>
      <c r="E32" s="9"/>
      <c r="F32" s="11"/>
      <c r="G32" s="9">
        <f>+'[5]2017'!$H$27</f>
        <v>16000</v>
      </c>
      <c r="H32" s="9">
        <f>+'[6]2017'!$H$27</f>
        <v>15000</v>
      </c>
      <c r="I32" s="9">
        <v>10000</v>
      </c>
      <c r="J32" s="9">
        <f>+'[3]2017'!$H$27</f>
        <v>8000</v>
      </c>
      <c r="K32" s="9">
        <f t="shared" si="27"/>
        <v>49000</v>
      </c>
      <c r="L32" s="11"/>
      <c r="M32" s="9">
        <v>0</v>
      </c>
      <c r="N32" s="9">
        <f>+'[8]2017-IEQA'!$E$25</f>
        <v>900</v>
      </c>
      <c r="O32" s="9">
        <v>0</v>
      </c>
      <c r="P32" s="9">
        <f t="shared" si="28"/>
        <v>900</v>
      </c>
      <c r="Q32" s="11"/>
      <c r="R32" s="9">
        <f>+'[9]2017'!$D$27</f>
        <v>6000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f>+'[9]2017'!$L$27</f>
        <v>45000</v>
      </c>
      <c r="Z32" s="9">
        <f t="shared" si="29"/>
        <v>51000</v>
      </c>
      <c r="AA32" s="11"/>
      <c r="AB32" s="9">
        <v>0</v>
      </c>
      <c r="AC32" s="9">
        <v>0</v>
      </c>
      <c r="AD32" s="9">
        <v>0</v>
      </c>
      <c r="AE32" s="9">
        <v>0</v>
      </c>
      <c r="AF32" s="9">
        <f t="shared" si="30"/>
        <v>0</v>
      </c>
      <c r="AG32" s="11"/>
      <c r="AH32" s="9">
        <v>0</v>
      </c>
      <c r="AI32" s="9">
        <v>0</v>
      </c>
      <c r="AJ32" s="9">
        <v>0</v>
      </c>
      <c r="AK32" s="9">
        <f>+'[11]2017'!$G$26</f>
        <v>0</v>
      </c>
      <c r="AL32" s="9">
        <v>0</v>
      </c>
      <c r="AM32" s="9">
        <v>0</v>
      </c>
      <c r="AN32" s="9">
        <v>0</v>
      </c>
      <c r="AO32" s="9">
        <v>0</v>
      </c>
      <c r="AP32" s="9">
        <f t="shared" si="31"/>
        <v>0</v>
      </c>
      <c r="AQ32" s="11"/>
      <c r="AR32" s="9">
        <f t="shared" si="32"/>
        <v>100900</v>
      </c>
      <c r="AS32" s="8" t="s">
        <v>36</v>
      </c>
    </row>
    <row r="33" spans="2:45" x14ac:dyDescent="0.2">
      <c r="B33" s="8" t="s">
        <v>71</v>
      </c>
      <c r="C33" s="9">
        <f>+'exp line dept(2017)'!C33</f>
        <v>0</v>
      </c>
      <c r="D33" s="11"/>
      <c r="E33" s="9"/>
      <c r="F33" s="11"/>
      <c r="G33" s="9">
        <v>0</v>
      </c>
      <c r="H33" s="9">
        <v>0</v>
      </c>
      <c r="I33" s="9">
        <v>0</v>
      </c>
      <c r="J33" s="9">
        <v>0</v>
      </c>
      <c r="K33" s="9">
        <f t="shared" si="27"/>
        <v>0</v>
      </c>
      <c r="L33" s="11"/>
      <c r="M33" s="9">
        <v>0</v>
      </c>
      <c r="N33" s="9">
        <v>0</v>
      </c>
      <c r="O33" s="9">
        <v>0</v>
      </c>
      <c r="P33" s="9">
        <f t="shared" si="28"/>
        <v>0</v>
      </c>
      <c r="Q33" s="11"/>
      <c r="R33" s="9">
        <f>+'[9]2017'!$D$29</f>
        <v>5000</v>
      </c>
      <c r="S33" s="9">
        <f>+'[9]2017'!$E$27</f>
        <v>1500</v>
      </c>
      <c r="T33" s="9">
        <f>+'[9]2017'!$F$27</f>
        <v>1500</v>
      </c>
      <c r="U33" s="9">
        <v>0</v>
      </c>
      <c r="V33" s="9">
        <v>0</v>
      </c>
      <c r="W33" s="9">
        <f>+'[9]2017'!$I$27</f>
        <v>2500</v>
      </c>
      <c r="X33" s="9">
        <f>+'[9]2017'!$J$27</f>
        <v>100</v>
      </c>
      <c r="Y33" s="9">
        <v>0</v>
      </c>
      <c r="Z33" s="9">
        <f t="shared" si="29"/>
        <v>10600</v>
      </c>
      <c r="AA33" s="11"/>
      <c r="AB33" s="9">
        <v>0</v>
      </c>
      <c r="AC33" s="9">
        <v>0</v>
      </c>
      <c r="AD33" s="9">
        <v>0</v>
      </c>
      <c r="AE33" s="9">
        <v>0</v>
      </c>
      <c r="AF33" s="9">
        <f t="shared" si="30"/>
        <v>0</v>
      </c>
      <c r="AG33" s="11"/>
      <c r="AH33" s="9">
        <f>+'[11]2017'!$D$26</f>
        <v>3000</v>
      </c>
      <c r="AI33" s="9">
        <v>0</v>
      </c>
      <c r="AJ33" s="9">
        <v>0</v>
      </c>
      <c r="AK33" s="9">
        <f>+'[11]2017'!$G$27</f>
        <v>17000</v>
      </c>
      <c r="AL33" s="9">
        <v>0</v>
      </c>
      <c r="AM33" s="9">
        <v>0</v>
      </c>
      <c r="AN33" s="9">
        <v>0</v>
      </c>
      <c r="AO33" s="9">
        <v>0</v>
      </c>
      <c r="AP33" s="9">
        <f t="shared" si="31"/>
        <v>20000</v>
      </c>
      <c r="AQ33" s="11"/>
      <c r="AR33" s="9">
        <f t="shared" si="32"/>
        <v>30600</v>
      </c>
      <c r="AS33" s="8" t="s">
        <v>71</v>
      </c>
    </row>
    <row r="34" spans="2:45" x14ac:dyDescent="0.2">
      <c r="B34" s="8" t="s">
        <v>10</v>
      </c>
      <c r="C34" s="9">
        <f>+'exp line dept(2017)'!C34</f>
        <v>0</v>
      </c>
      <c r="D34" s="11"/>
      <c r="E34" s="9"/>
      <c r="F34" s="11"/>
      <c r="G34" s="9">
        <f>+'[5]2017'!$H$35</f>
        <v>0</v>
      </c>
      <c r="H34" s="9">
        <v>0</v>
      </c>
      <c r="I34" s="9">
        <v>0</v>
      </c>
      <c r="J34" s="9">
        <v>0</v>
      </c>
      <c r="K34" s="9">
        <f t="shared" si="27"/>
        <v>0</v>
      </c>
      <c r="L34" s="11"/>
      <c r="M34" s="9">
        <v>0</v>
      </c>
      <c r="N34" s="9">
        <v>0</v>
      </c>
      <c r="O34" s="9">
        <f>+'[8]2017-IEQA'!$F$26</f>
        <v>350000</v>
      </c>
      <c r="P34" s="9">
        <f t="shared" si="28"/>
        <v>350000</v>
      </c>
      <c r="Q34" s="11"/>
      <c r="R34" s="9">
        <f>+'[9]2017'!$D$32</f>
        <v>1000</v>
      </c>
      <c r="S34" s="9">
        <v>0</v>
      </c>
      <c r="T34" s="9">
        <f>+'[9]2017'!$F$32</f>
        <v>500</v>
      </c>
      <c r="U34" s="9">
        <f>+'[9]2017'!$G$32</f>
        <v>1000</v>
      </c>
      <c r="V34" s="9">
        <v>0</v>
      </c>
      <c r="W34" s="9">
        <v>0</v>
      </c>
      <c r="X34" s="9">
        <v>0</v>
      </c>
      <c r="Y34" s="9">
        <v>0</v>
      </c>
      <c r="Z34" s="9">
        <f t="shared" si="29"/>
        <v>2500</v>
      </c>
      <c r="AA34" s="11"/>
      <c r="AB34" s="9">
        <f>+'[10]2017'!$D$29</f>
        <v>2000</v>
      </c>
      <c r="AC34" s="9">
        <v>0</v>
      </c>
      <c r="AD34" s="9">
        <f>+'[10]2017'!$F$29</f>
        <v>1500</v>
      </c>
      <c r="AE34" s="9">
        <v>0</v>
      </c>
      <c r="AF34" s="9">
        <f t="shared" si="30"/>
        <v>3500</v>
      </c>
      <c r="AG34" s="11"/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f>+'[11]2017'!$I$30</f>
        <v>0</v>
      </c>
      <c r="AN34" s="9">
        <v>0</v>
      </c>
      <c r="AO34" s="9">
        <v>0</v>
      </c>
      <c r="AP34" s="9">
        <f t="shared" si="31"/>
        <v>0</v>
      </c>
      <c r="AQ34" s="11"/>
      <c r="AR34" s="9">
        <f t="shared" si="32"/>
        <v>356000</v>
      </c>
      <c r="AS34" s="8" t="s">
        <v>10</v>
      </c>
    </row>
    <row r="35" spans="2:45" x14ac:dyDescent="0.2">
      <c r="B35" s="8" t="s">
        <v>11</v>
      </c>
      <c r="C35" s="9">
        <f>+'exp line dept(2017)'!C35</f>
        <v>0</v>
      </c>
      <c r="D35" s="11"/>
      <c r="E35" s="9"/>
      <c r="F35" s="11"/>
      <c r="G35" s="9">
        <v>0</v>
      </c>
      <c r="H35" s="9">
        <v>0</v>
      </c>
      <c r="I35" s="9">
        <v>0</v>
      </c>
      <c r="J35" s="9">
        <v>0</v>
      </c>
      <c r="K35" s="9">
        <f t="shared" si="27"/>
        <v>0</v>
      </c>
      <c r="L35" s="11"/>
      <c r="M35" s="9">
        <v>0</v>
      </c>
      <c r="N35" s="9">
        <v>0</v>
      </c>
      <c r="O35" s="9">
        <v>0</v>
      </c>
      <c r="P35" s="9">
        <f t="shared" si="28"/>
        <v>0</v>
      </c>
      <c r="Q35" s="11"/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f t="shared" si="29"/>
        <v>0</v>
      </c>
      <c r="AA35" s="11"/>
      <c r="AB35" s="9">
        <v>0</v>
      </c>
      <c r="AC35" s="9">
        <f>+'[10]2017'!$E$30</f>
        <v>10000</v>
      </c>
      <c r="AD35" s="9">
        <v>0</v>
      </c>
      <c r="AE35" s="9">
        <v>0</v>
      </c>
      <c r="AF35" s="9">
        <f t="shared" si="30"/>
        <v>10000</v>
      </c>
      <c r="AG35" s="11"/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f t="shared" si="31"/>
        <v>0</v>
      </c>
      <c r="AQ35" s="11"/>
      <c r="AR35" s="9">
        <f t="shared" si="32"/>
        <v>10000</v>
      </c>
      <c r="AS35" s="8" t="s">
        <v>11</v>
      </c>
    </row>
    <row r="36" spans="2:45" x14ac:dyDescent="0.2">
      <c r="B36" s="8" t="s">
        <v>12</v>
      </c>
      <c r="C36" s="9">
        <f>+'exp line dept(2017)'!C36</f>
        <v>0</v>
      </c>
      <c r="D36" s="11"/>
      <c r="E36" s="9"/>
      <c r="F36" s="11"/>
      <c r="G36" s="9">
        <v>0</v>
      </c>
      <c r="H36" s="9">
        <f>+'[6]2017'!$H$28</f>
        <v>500</v>
      </c>
      <c r="I36" s="9">
        <f>+'[7]2017'!$H$29</f>
        <v>500</v>
      </c>
      <c r="J36" s="9">
        <f>+'exp line dept(2017)'!H36</f>
        <v>500</v>
      </c>
      <c r="K36" s="9">
        <f t="shared" si="27"/>
        <v>1500</v>
      </c>
      <c r="L36" s="11"/>
      <c r="M36" s="9">
        <v>0</v>
      </c>
      <c r="N36" s="9">
        <v>0</v>
      </c>
      <c r="O36" s="9">
        <v>0</v>
      </c>
      <c r="P36" s="9">
        <f t="shared" si="28"/>
        <v>0</v>
      </c>
      <c r="Q36" s="11"/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f>+'[9]2017'!$L$28</f>
        <v>500</v>
      </c>
      <c r="Z36" s="9">
        <f t="shared" si="29"/>
        <v>500</v>
      </c>
      <c r="AA36" s="11"/>
      <c r="AB36" s="9">
        <v>0</v>
      </c>
      <c r="AC36" s="9">
        <v>0</v>
      </c>
      <c r="AD36" s="9">
        <v>0</v>
      </c>
      <c r="AE36" s="9">
        <v>0</v>
      </c>
      <c r="AF36" s="9">
        <f t="shared" si="30"/>
        <v>0</v>
      </c>
      <c r="AG36" s="11"/>
      <c r="AH36" s="9">
        <v>0</v>
      </c>
      <c r="AI36" s="9">
        <f>+'[11]2017'!$E$28</f>
        <v>1000</v>
      </c>
      <c r="AJ36" s="9">
        <f>+'[11]2017'!$F$28</f>
        <v>1500</v>
      </c>
      <c r="AK36" s="9">
        <v>0</v>
      </c>
      <c r="AL36" s="9">
        <v>0</v>
      </c>
      <c r="AM36" s="9">
        <f>+'[11]2017'!$I$28</f>
        <v>500</v>
      </c>
      <c r="AN36" s="9">
        <v>0</v>
      </c>
      <c r="AO36" s="9">
        <v>0</v>
      </c>
      <c r="AP36" s="9">
        <f t="shared" si="31"/>
        <v>3000</v>
      </c>
      <c r="AQ36" s="11"/>
      <c r="AR36" s="9">
        <f t="shared" si="32"/>
        <v>5000</v>
      </c>
      <c r="AS36" s="8" t="s">
        <v>12</v>
      </c>
    </row>
    <row r="37" spans="2:45" x14ac:dyDescent="0.2">
      <c r="B37" s="8" t="s">
        <v>34</v>
      </c>
      <c r="C37" s="9">
        <f>+'exp line dept(2017)'!C37</f>
        <v>0</v>
      </c>
      <c r="D37" s="11"/>
      <c r="E37" s="9"/>
      <c r="F37" s="11"/>
      <c r="G37" s="9">
        <v>0</v>
      </c>
      <c r="H37" s="9">
        <v>0</v>
      </c>
      <c r="I37" s="9">
        <v>0</v>
      </c>
      <c r="J37" s="9">
        <v>0</v>
      </c>
      <c r="K37" s="9">
        <f t="shared" si="27"/>
        <v>0</v>
      </c>
      <c r="L37" s="11"/>
      <c r="M37" s="9">
        <f>+'[8]2017-IEQA'!$D$27</f>
        <v>100000</v>
      </c>
      <c r="N37" s="9">
        <v>0</v>
      </c>
      <c r="O37" s="9">
        <v>0</v>
      </c>
      <c r="P37" s="9">
        <f t="shared" si="28"/>
        <v>100000</v>
      </c>
      <c r="Q37" s="11"/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f t="shared" si="29"/>
        <v>0</v>
      </c>
      <c r="AA37" s="11"/>
      <c r="AB37" s="9">
        <v>0</v>
      </c>
      <c r="AC37" s="9">
        <v>0</v>
      </c>
      <c r="AD37" s="9">
        <v>0</v>
      </c>
      <c r="AE37" s="9">
        <v>0</v>
      </c>
      <c r="AF37" s="9">
        <f t="shared" si="30"/>
        <v>0</v>
      </c>
      <c r="AG37" s="11"/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f t="shared" si="31"/>
        <v>0</v>
      </c>
      <c r="AQ37" s="11"/>
      <c r="AR37" s="9">
        <f t="shared" si="32"/>
        <v>100000</v>
      </c>
      <c r="AS37" s="8" t="s">
        <v>34</v>
      </c>
    </row>
    <row r="38" spans="2:45" x14ac:dyDescent="0.2">
      <c r="B38" s="8" t="s">
        <v>14</v>
      </c>
      <c r="C38" s="9">
        <f>+'exp line dept(2017)'!C38</f>
        <v>0</v>
      </c>
      <c r="D38" s="11"/>
      <c r="E38" s="9"/>
      <c r="F38" s="11"/>
      <c r="G38" s="9">
        <f>+'[5]2017'!$H$28-24829.3</f>
        <v>145170.70000000001</v>
      </c>
      <c r="H38" s="9">
        <f>+'[6]2017'!$H$29</f>
        <v>98660</v>
      </c>
      <c r="I38" s="9">
        <f>+'[7]2017'!$H$30</f>
        <v>50000</v>
      </c>
      <c r="J38" s="9">
        <f>+'[3]2017'!$H$30</f>
        <v>75437</v>
      </c>
      <c r="K38" s="9">
        <f t="shared" si="27"/>
        <v>369267.7</v>
      </c>
      <c r="L38" s="11"/>
      <c r="M38" s="9">
        <v>0</v>
      </c>
      <c r="N38" s="9">
        <v>0</v>
      </c>
      <c r="O38" s="9">
        <v>0</v>
      </c>
      <c r="P38" s="9">
        <f t="shared" si="28"/>
        <v>0</v>
      </c>
      <c r="Q38" s="11"/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f t="shared" si="29"/>
        <v>0</v>
      </c>
      <c r="AA38" s="11"/>
      <c r="AB38" s="9">
        <v>0</v>
      </c>
      <c r="AC38" s="9">
        <v>0</v>
      </c>
      <c r="AD38" s="9">
        <v>0</v>
      </c>
      <c r="AE38" s="9">
        <f>+'[10]2017'!$G$27</f>
        <v>480000</v>
      </c>
      <c r="AF38" s="9">
        <f t="shared" si="30"/>
        <v>480000</v>
      </c>
      <c r="AG38" s="11"/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f t="shared" si="31"/>
        <v>0</v>
      </c>
      <c r="AQ38" s="11"/>
      <c r="AR38" s="9">
        <f t="shared" si="32"/>
        <v>849267.7</v>
      </c>
      <c r="AS38" s="8" t="s">
        <v>14</v>
      </c>
    </row>
    <row r="39" spans="2:45" x14ac:dyDescent="0.2">
      <c r="B39" s="8" t="s">
        <v>15</v>
      </c>
      <c r="C39" s="9">
        <f>+'exp line dept(2017)'!C39</f>
        <v>0</v>
      </c>
      <c r="D39" s="11"/>
      <c r="E39" s="9"/>
      <c r="F39" s="11"/>
      <c r="G39" s="9">
        <f>+'[5]2017'!$H$29</f>
        <v>15000</v>
      </c>
      <c r="H39" s="9">
        <f>+'[6]2017'!$H$30</f>
        <v>19822</v>
      </c>
      <c r="I39" s="9">
        <f>+'[7]2017'!$H$31</f>
        <v>6000</v>
      </c>
      <c r="J39" s="9">
        <f>+'[3]2017'!$H$31</f>
        <v>1900</v>
      </c>
      <c r="K39" s="9">
        <f t="shared" si="27"/>
        <v>42722</v>
      </c>
      <c r="L39" s="11"/>
      <c r="M39" s="9">
        <v>0</v>
      </c>
      <c r="N39" s="9">
        <v>0</v>
      </c>
      <c r="O39" s="9">
        <v>0</v>
      </c>
      <c r="P39" s="9">
        <f t="shared" si="28"/>
        <v>0</v>
      </c>
      <c r="Q39" s="11"/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f>+'[9]2017'!$J$30</f>
        <v>0</v>
      </c>
      <c r="Y39" s="9">
        <v>0</v>
      </c>
      <c r="Z39" s="9">
        <f t="shared" si="29"/>
        <v>0</v>
      </c>
      <c r="AA39" s="11"/>
      <c r="AB39" s="9">
        <v>0</v>
      </c>
      <c r="AC39" s="9">
        <v>0</v>
      </c>
      <c r="AD39" s="9">
        <v>0</v>
      </c>
      <c r="AE39" s="9">
        <f>+'[10]2017'!$G$28</f>
        <v>60000</v>
      </c>
      <c r="AF39" s="9">
        <f t="shared" si="30"/>
        <v>60000</v>
      </c>
      <c r="AG39" s="11"/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f>+'[11]2017'!$K$29</f>
        <v>3000</v>
      </c>
      <c r="AP39" s="9">
        <f t="shared" si="31"/>
        <v>3000</v>
      </c>
      <c r="AQ39" s="11"/>
      <c r="AR39" s="9">
        <f t="shared" si="32"/>
        <v>105722</v>
      </c>
      <c r="AS39" s="8" t="s">
        <v>15</v>
      </c>
    </row>
    <row r="40" spans="2:45" x14ac:dyDescent="0.2">
      <c r="B40" s="8" t="s">
        <v>23</v>
      </c>
      <c r="C40" s="9">
        <f>+'exp line dept(2017)'!C40</f>
        <v>0</v>
      </c>
      <c r="D40" s="11"/>
      <c r="E40" s="9"/>
      <c r="F40" s="11"/>
      <c r="G40" s="9">
        <f>+'[5]2017'!$H$30</f>
        <v>1000</v>
      </c>
      <c r="H40" s="9">
        <f>+'[6]2017'!$H$31</f>
        <v>2500</v>
      </c>
      <c r="I40" s="9">
        <f>+'[7]2017'!$H$32</f>
        <v>2500</v>
      </c>
      <c r="J40" s="9">
        <f>+'exp line dept(2017)'!H40</f>
        <v>2500</v>
      </c>
      <c r="K40" s="9">
        <f t="shared" si="27"/>
        <v>8500</v>
      </c>
      <c r="L40" s="11"/>
      <c r="M40" s="9">
        <v>0</v>
      </c>
      <c r="N40" s="9">
        <v>0</v>
      </c>
      <c r="O40" s="9">
        <v>0</v>
      </c>
      <c r="P40" s="9">
        <f t="shared" si="28"/>
        <v>0</v>
      </c>
      <c r="Q40" s="11"/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f t="shared" si="29"/>
        <v>0</v>
      </c>
      <c r="AA40" s="11"/>
      <c r="AB40" s="9">
        <v>0</v>
      </c>
      <c r="AC40" s="9">
        <v>0</v>
      </c>
      <c r="AD40" s="9">
        <v>0</v>
      </c>
      <c r="AE40" s="9">
        <v>0</v>
      </c>
      <c r="AF40" s="9">
        <f t="shared" si="30"/>
        <v>0</v>
      </c>
      <c r="AG40" s="11"/>
      <c r="AH40" s="9">
        <v>0</v>
      </c>
      <c r="AI40" s="9">
        <f>+'[11]2017'!$E$30</f>
        <v>15000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f t="shared" si="31"/>
        <v>15000</v>
      </c>
      <c r="AQ40" s="11"/>
      <c r="AR40" s="9">
        <f t="shared" si="32"/>
        <v>23500</v>
      </c>
      <c r="AS40" s="8" t="s">
        <v>23</v>
      </c>
    </row>
    <row r="41" spans="2:45" x14ac:dyDescent="0.2">
      <c r="B41" s="8" t="s">
        <v>24</v>
      </c>
      <c r="C41" s="9">
        <f>+'exp line dept(2017)'!C41</f>
        <v>0</v>
      </c>
      <c r="D41" s="11"/>
      <c r="E41" s="9"/>
      <c r="F41" s="11"/>
      <c r="G41" s="9">
        <f>+'[5]2017'!$H$31</f>
        <v>3000</v>
      </c>
      <c r="H41" s="9">
        <v>0</v>
      </c>
      <c r="I41" s="9">
        <v>0</v>
      </c>
      <c r="J41" s="9">
        <v>0</v>
      </c>
      <c r="K41" s="9">
        <f t="shared" si="27"/>
        <v>3000</v>
      </c>
      <c r="L41" s="11"/>
      <c r="M41" s="9">
        <v>0</v>
      </c>
      <c r="N41" s="9">
        <v>0</v>
      </c>
      <c r="O41" s="9">
        <v>0</v>
      </c>
      <c r="P41" s="9">
        <f t="shared" si="28"/>
        <v>0</v>
      </c>
      <c r="Q41" s="11"/>
      <c r="R41" s="9">
        <f>+'[9]2017'!$D$37</f>
        <v>2000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f t="shared" si="29"/>
        <v>2000</v>
      </c>
      <c r="AA41" s="11"/>
      <c r="AB41" s="9">
        <v>0</v>
      </c>
      <c r="AC41" s="9">
        <v>0</v>
      </c>
      <c r="AD41" s="9">
        <v>0</v>
      </c>
      <c r="AE41" s="9">
        <v>0</v>
      </c>
      <c r="AF41" s="9">
        <f t="shared" si="30"/>
        <v>0</v>
      </c>
      <c r="AG41" s="11"/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9">
        <f t="shared" si="31"/>
        <v>0</v>
      </c>
      <c r="AQ41" s="11"/>
      <c r="AR41" s="9">
        <f t="shared" si="32"/>
        <v>5000</v>
      </c>
      <c r="AS41" s="8" t="s">
        <v>24</v>
      </c>
    </row>
    <row r="42" spans="2:45" x14ac:dyDescent="0.2">
      <c r="B42" s="8" t="s">
        <v>52</v>
      </c>
      <c r="C42" s="9">
        <f>+'exp line dept(2017)'!C42</f>
        <v>72162.59</v>
      </c>
      <c r="D42" s="11"/>
      <c r="E42" s="9"/>
      <c r="F42" s="11"/>
      <c r="G42" s="9">
        <v>0</v>
      </c>
      <c r="H42" s="9">
        <v>0</v>
      </c>
      <c r="I42" s="9">
        <v>0</v>
      </c>
      <c r="J42" s="9">
        <v>0</v>
      </c>
      <c r="K42" s="9">
        <f t="shared" si="27"/>
        <v>0</v>
      </c>
      <c r="L42" s="11"/>
      <c r="M42" s="9">
        <v>0</v>
      </c>
      <c r="N42" s="9">
        <v>0</v>
      </c>
      <c r="O42" s="9">
        <v>0</v>
      </c>
      <c r="P42" s="9">
        <f t="shared" si="28"/>
        <v>0</v>
      </c>
      <c r="Q42" s="11"/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f t="shared" si="29"/>
        <v>0</v>
      </c>
      <c r="AA42" s="11"/>
      <c r="AB42" s="9">
        <v>0</v>
      </c>
      <c r="AC42" s="9">
        <v>0</v>
      </c>
      <c r="AD42" s="9">
        <v>0</v>
      </c>
      <c r="AE42" s="9">
        <v>0</v>
      </c>
      <c r="AF42" s="9">
        <f t="shared" si="30"/>
        <v>0</v>
      </c>
      <c r="AG42" s="11"/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f t="shared" si="31"/>
        <v>0</v>
      </c>
      <c r="AQ42" s="11"/>
      <c r="AR42" s="9">
        <f t="shared" si="32"/>
        <v>72162.59</v>
      </c>
      <c r="AS42" s="8" t="s">
        <v>52</v>
      </c>
    </row>
    <row r="43" spans="2:45" x14ac:dyDescent="0.2">
      <c r="B43" s="8" t="s">
        <v>69</v>
      </c>
      <c r="C43" s="9">
        <f>+'exp line dept(2017)'!C43</f>
        <v>0</v>
      </c>
      <c r="D43" s="11"/>
      <c r="E43" s="9"/>
      <c r="F43" s="11"/>
      <c r="G43" s="9">
        <f>+'[5]2017'!$H$36</f>
        <v>45000</v>
      </c>
      <c r="H43" s="9">
        <f>+'[6]2017'!$H$37</f>
        <v>38000</v>
      </c>
      <c r="I43" s="9">
        <f>+'[7]2017'!$H$38</f>
        <v>18000</v>
      </c>
      <c r="J43" s="9">
        <f>+'[3]2017'!$H$38</f>
        <v>9250</v>
      </c>
      <c r="K43" s="9">
        <f t="shared" si="27"/>
        <v>110250</v>
      </c>
      <c r="L43" s="11"/>
      <c r="M43" s="9">
        <v>0</v>
      </c>
      <c r="N43" s="9">
        <v>0</v>
      </c>
      <c r="O43" s="9">
        <v>0</v>
      </c>
      <c r="P43" s="9">
        <f t="shared" si="28"/>
        <v>0</v>
      </c>
      <c r="Q43" s="11"/>
      <c r="R43" s="9">
        <f>+'[9]2017'!$D$36</f>
        <v>1000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f t="shared" si="29"/>
        <v>1000</v>
      </c>
      <c r="AA43" s="11"/>
      <c r="AB43" s="9">
        <v>0</v>
      </c>
      <c r="AC43" s="9">
        <v>0</v>
      </c>
      <c r="AD43" s="9">
        <v>0</v>
      </c>
      <c r="AE43" s="9">
        <v>400000</v>
      </c>
      <c r="AF43" s="9">
        <f t="shared" si="30"/>
        <v>400000</v>
      </c>
      <c r="AG43" s="11"/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f t="shared" si="31"/>
        <v>0</v>
      </c>
      <c r="AQ43" s="11"/>
      <c r="AR43" s="9">
        <f t="shared" si="32"/>
        <v>511250</v>
      </c>
      <c r="AS43" s="8" t="s">
        <v>69</v>
      </c>
    </row>
    <row r="44" spans="2:45" x14ac:dyDescent="0.2">
      <c r="B44" s="8" t="s">
        <v>88</v>
      </c>
      <c r="C44" s="9">
        <f>+'exp line dept(2017)'!C44</f>
        <v>0</v>
      </c>
      <c r="D44" s="11"/>
      <c r="E44" s="9"/>
      <c r="F44" s="11"/>
      <c r="G44" s="9"/>
      <c r="H44" s="9">
        <v>0</v>
      </c>
      <c r="I44" s="9"/>
      <c r="J44" s="9"/>
      <c r="K44" s="9">
        <f t="shared" si="27"/>
        <v>0</v>
      </c>
      <c r="L44" s="11"/>
      <c r="M44" s="9"/>
      <c r="N44" s="9"/>
      <c r="O44" s="9"/>
      <c r="P44" s="9"/>
      <c r="Q44" s="11"/>
      <c r="R44" s="9"/>
      <c r="S44" s="9"/>
      <c r="T44" s="9"/>
      <c r="U44" s="9"/>
      <c r="V44" s="9"/>
      <c r="W44" s="9"/>
      <c r="X44" s="9"/>
      <c r="Y44" s="9"/>
      <c r="Z44" s="9">
        <f t="shared" si="29"/>
        <v>0</v>
      </c>
      <c r="AA44" s="11"/>
      <c r="AB44" s="9"/>
      <c r="AC44" s="9"/>
      <c r="AD44" s="9"/>
      <c r="AE44" s="9"/>
      <c r="AF44" s="9"/>
      <c r="AG44" s="11"/>
      <c r="AH44" s="9"/>
      <c r="AI44" s="9"/>
      <c r="AJ44" s="9"/>
      <c r="AK44" s="9"/>
      <c r="AL44" s="9"/>
      <c r="AM44" s="9"/>
      <c r="AN44" s="9"/>
      <c r="AO44" s="9"/>
      <c r="AP44" s="9"/>
      <c r="AQ44" s="11"/>
      <c r="AR44" s="9">
        <f t="shared" si="32"/>
        <v>0</v>
      </c>
      <c r="AS44" s="8"/>
    </row>
    <row r="45" spans="2:45" x14ac:dyDescent="0.2">
      <c r="B45" s="21" t="s">
        <v>89</v>
      </c>
      <c r="C45" s="9">
        <f>+'exp line dept(2017)'!C45</f>
        <v>0</v>
      </c>
      <c r="D45" s="11"/>
      <c r="E45" s="9"/>
      <c r="F45" s="11"/>
      <c r="G45" s="9"/>
      <c r="H45" s="9">
        <f>86515+8749+9600</f>
        <v>104864</v>
      </c>
      <c r="I45" s="9"/>
      <c r="J45" s="9"/>
      <c r="K45" s="9">
        <f t="shared" si="27"/>
        <v>104864</v>
      </c>
      <c r="L45" s="11"/>
      <c r="M45" s="9"/>
      <c r="N45" s="9"/>
      <c r="O45" s="9"/>
      <c r="P45" s="9"/>
      <c r="Q45" s="11"/>
      <c r="R45" s="9"/>
      <c r="S45" s="9"/>
      <c r="T45" s="9"/>
      <c r="U45" s="9"/>
      <c r="V45" s="9"/>
      <c r="W45" s="9"/>
      <c r="X45" s="9"/>
      <c r="Y45" s="9"/>
      <c r="Z45" s="9">
        <f t="shared" si="29"/>
        <v>0</v>
      </c>
      <c r="AA45" s="11"/>
      <c r="AB45" s="9"/>
      <c r="AC45" s="9"/>
      <c r="AD45" s="9"/>
      <c r="AE45" s="9"/>
      <c r="AF45" s="9"/>
      <c r="AG45" s="11"/>
      <c r="AH45" s="9"/>
      <c r="AI45" s="9"/>
      <c r="AJ45" s="9"/>
      <c r="AK45" s="9"/>
      <c r="AL45" s="9"/>
      <c r="AM45" s="9"/>
      <c r="AN45" s="9"/>
      <c r="AO45" s="9"/>
      <c r="AP45" s="9"/>
      <c r="AQ45" s="11"/>
      <c r="AR45" s="9">
        <f t="shared" si="32"/>
        <v>104864</v>
      </c>
      <c r="AS45" s="8"/>
    </row>
    <row r="46" spans="2:45" x14ac:dyDescent="0.2">
      <c r="B46" s="8" t="s">
        <v>27</v>
      </c>
      <c r="C46" s="9">
        <f>+'exp line dept(2017)'!C46</f>
        <v>14076</v>
      </c>
      <c r="D46" s="11"/>
      <c r="E46" s="9">
        <f>+'[4]2015-2017'!$N$35</f>
        <v>1500</v>
      </c>
      <c r="F46" s="11"/>
      <c r="G46" s="9">
        <v>0</v>
      </c>
      <c r="H46" s="9">
        <v>0</v>
      </c>
      <c r="I46" s="9">
        <v>0</v>
      </c>
      <c r="J46" s="9">
        <v>0</v>
      </c>
      <c r="K46" s="9">
        <f t="shared" si="27"/>
        <v>0</v>
      </c>
      <c r="L46" s="11"/>
      <c r="M46" s="9">
        <f>+'[8]2017-IEQA'!$D$28</f>
        <v>500</v>
      </c>
      <c r="N46" s="9">
        <f>+'[8]2017-IEQA'!$E$28</f>
        <v>850</v>
      </c>
      <c r="O46" s="9">
        <f>+'[8]2017-IEQA'!$F$28</f>
        <v>15580</v>
      </c>
      <c r="P46" s="9">
        <f t="shared" si="28"/>
        <v>16930</v>
      </c>
      <c r="Q46" s="11"/>
      <c r="R46" s="9">
        <f>+'[9]2017'!$D$35</f>
        <v>1000</v>
      </c>
      <c r="S46" s="9">
        <f>+'[9]2017'!$E$35</f>
        <v>500</v>
      </c>
      <c r="T46" s="9">
        <f>+'[9]2017'!$F$35</f>
        <v>1500</v>
      </c>
      <c r="U46" s="9">
        <f>+'[9]2017'!$G$35</f>
        <v>1000</v>
      </c>
      <c r="V46" s="9">
        <v>0</v>
      </c>
      <c r="W46" s="9">
        <v>0</v>
      </c>
      <c r="X46" s="9">
        <f>+'[9]2017'!$J$35</f>
        <v>1000</v>
      </c>
      <c r="Y46" s="9">
        <f>+'[9]2017'!$L$35</f>
        <v>3000</v>
      </c>
      <c r="Z46" s="9">
        <f t="shared" si="29"/>
        <v>8000</v>
      </c>
      <c r="AA46" s="11"/>
      <c r="AB46" s="9">
        <v>0</v>
      </c>
      <c r="AC46" s="9">
        <v>0</v>
      </c>
      <c r="AD46" s="9">
        <f>+'[10]2017'!$F$33</f>
        <v>3800</v>
      </c>
      <c r="AE46" s="9">
        <v>0</v>
      </c>
      <c r="AF46" s="9">
        <f t="shared" si="30"/>
        <v>3800</v>
      </c>
      <c r="AG46" s="11"/>
      <c r="AH46" s="9">
        <v>0</v>
      </c>
      <c r="AI46" s="9">
        <f>+'[11]2017'!$E$32</f>
        <v>1000</v>
      </c>
      <c r="AJ46" s="9">
        <f>+'[11]2017'!$F$32-1500</f>
        <v>1500</v>
      </c>
      <c r="AK46" s="9">
        <f>+'[11]2017'!$G$32</f>
        <v>1000</v>
      </c>
      <c r="AL46" s="9">
        <v>0</v>
      </c>
      <c r="AM46" s="9">
        <f>+'[11]2017'!$I$32</f>
        <v>225</v>
      </c>
      <c r="AN46" s="9">
        <v>0</v>
      </c>
      <c r="AO46" s="9">
        <v>0</v>
      </c>
      <c r="AP46" s="9">
        <f t="shared" si="31"/>
        <v>3725</v>
      </c>
      <c r="AQ46" s="11"/>
      <c r="AR46" s="9">
        <f t="shared" si="32"/>
        <v>48031</v>
      </c>
      <c r="AS46" s="8" t="s">
        <v>27</v>
      </c>
    </row>
    <row r="47" spans="2:45" x14ac:dyDescent="0.2">
      <c r="B47" s="8" t="s">
        <v>25</v>
      </c>
      <c r="C47" s="9">
        <f>+'exp line dept(2017)'!C47</f>
        <v>0</v>
      </c>
      <c r="D47" s="11"/>
      <c r="E47" s="9"/>
      <c r="F47" s="11"/>
      <c r="G47" s="9">
        <f>+'[5]2017'!$H$33</f>
        <v>2500</v>
      </c>
      <c r="H47" s="9">
        <v>0</v>
      </c>
      <c r="I47" s="9">
        <v>0</v>
      </c>
      <c r="J47" s="9">
        <f>+'[3]2017'!$H$35</f>
        <v>0</v>
      </c>
      <c r="K47" s="9">
        <f t="shared" si="27"/>
        <v>2500</v>
      </c>
      <c r="L47" s="11"/>
      <c r="M47" s="9">
        <v>0</v>
      </c>
      <c r="N47" s="9">
        <v>0</v>
      </c>
      <c r="O47" s="9">
        <v>0</v>
      </c>
      <c r="P47" s="9">
        <f t="shared" si="28"/>
        <v>0</v>
      </c>
      <c r="Q47" s="11"/>
      <c r="R47" s="9">
        <v>0</v>
      </c>
      <c r="S47" s="9">
        <f>+'[9]2017'!$E$33</f>
        <v>500</v>
      </c>
      <c r="T47" s="9">
        <v>0</v>
      </c>
      <c r="U47" s="9">
        <v>0</v>
      </c>
      <c r="V47" s="9">
        <v>0</v>
      </c>
      <c r="W47" s="9">
        <v>0</v>
      </c>
      <c r="X47" s="9">
        <f>+'[9]2017'!$J$33</f>
        <v>750</v>
      </c>
      <c r="Y47" s="9">
        <v>0</v>
      </c>
      <c r="Z47" s="9">
        <f t="shared" si="29"/>
        <v>1250</v>
      </c>
      <c r="AA47" s="11"/>
      <c r="AB47" s="9">
        <v>0</v>
      </c>
      <c r="AC47" s="9">
        <v>0</v>
      </c>
      <c r="AD47" s="9">
        <v>0</v>
      </c>
      <c r="AE47" s="9">
        <v>0</v>
      </c>
      <c r="AF47" s="9">
        <f t="shared" si="30"/>
        <v>0</v>
      </c>
      <c r="AG47" s="11"/>
      <c r="AH47" s="9">
        <f>+'[11]2017'!$D$33</f>
        <v>111504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f t="shared" si="31"/>
        <v>111504</v>
      </c>
      <c r="AQ47" s="11"/>
      <c r="AR47" s="9">
        <f t="shared" si="32"/>
        <v>115254</v>
      </c>
      <c r="AS47" s="8" t="s">
        <v>25</v>
      </c>
    </row>
    <row r="48" spans="2:45" x14ac:dyDescent="0.2">
      <c r="B48" s="8" t="s">
        <v>70</v>
      </c>
      <c r="C48" s="9">
        <f>+'exp line dept(2017)'!C48</f>
        <v>0</v>
      </c>
      <c r="D48" s="11"/>
      <c r="E48" s="9"/>
      <c r="F48" s="11"/>
      <c r="G48" s="9">
        <v>0</v>
      </c>
      <c r="H48" s="9">
        <v>0</v>
      </c>
      <c r="I48" s="9">
        <v>0</v>
      </c>
      <c r="J48" s="9">
        <v>0</v>
      </c>
      <c r="K48" s="9">
        <f t="shared" si="27"/>
        <v>0</v>
      </c>
      <c r="L48" s="11"/>
      <c r="M48" s="9">
        <v>0</v>
      </c>
      <c r="N48" s="9">
        <v>0</v>
      </c>
      <c r="O48" s="9">
        <v>0</v>
      </c>
      <c r="P48" s="9">
        <f t="shared" si="28"/>
        <v>0</v>
      </c>
      <c r="Q48" s="11"/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f>+'[9]2017'!$J$38</f>
        <v>750</v>
      </c>
      <c r="Y48" s="9">
        <v>0</v>
      </c>
      <c r="Z48" s="9">
        <f t="shared" si="29"/>
        <v>750</v>
      </c>
      <c r="AA48" s="11"/>
      <c r="AB48" s="9">
        <v>0</v>
      </c>
      <c r="AC48" s="9">
        <v>0</v>
      </c>
      <c r="AD48" s="9">
        <v>0</v>
      </c>
      <c r="AE48" s="9">
        <v>0</v>
      </c>
      <c r="AF48" s="9">
        <f t="shared" si="30"/>
        <v>0</v>
      </c>
      <c r="AG48" s="11"/>
      <c r="AH48" s="9">
        <f>+'[11]2017'!$D$34+5000</f>
        <v>20000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f t="shared" si="31"/>
        <v>20000</v>
      </c>
      <c r="AQ48" s="11"/>
      <c r="AR48" s="9">
        <f t="shared" si="32"/>
        <v>20750</v>
      </c>
      <c r="AS48" s="8" t="s">
        <v>70</v>
      </c>
    </row>
    <row r="49" spans="2:45" x14ac:dyDescent="0.2">
      <c r="B49" s="8" t="s">
        <v>21</v>
      </c>
      <c r="C49" s="9">
        <f>+'exp line dept(2017)'!C49</f>
        <v>0</v>
      </c>
      <c r="D49" s="11"/>
      <c r="E49" s="9"/>
      <c r="F49" s="11"/>
      <c r="G49" s="9">
        <v>0</v>
      </c>
      <c r="H49" s="9">
        <v>0</v>
      </c>
      <c r="I49" s="9">
        <v>0</v>
      </c>
      <c r="J49" s="9">
        <v>0</v>
      </c>
      <c r="K49" s="9">
        <f t="shared" si="27"/>
        <v>0</v>
      </c>
      <c r="L49" s="11"/>
      <c r="M49" s="9">
        <v>0</v>
      </c>
      <c r="N49" s="9">
        <v>0</v>
      </c>
      <c r="O49" s="9">
        <v>0</v>
      </c>
      <c r="P49" s="9">
        <f t="shared" si="28"/>
        <v>0</v>
      </c>
      <c r="Q49" s="11"/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f t="shared" si="29"/>
        <v>0</v>
      </c>
      <c r="AA49" s="11"/>
      <c r="AB49" s="9">
        <v>0</v>
      </c>
      <c r="AC49" s="9">
        <v>0</v>
      </c>
      <c r="AD49" s="9">
        <v>0</v>
      </c>
      <c r="AE49" s="9">
        <v>0</v>
      </c>
      <c r="AF49" s="9">
        <f t="shared" si="30"/>
        <v>0</v>
      </c>
      <c r="AG49" s="11"/>
      <c r="AH49" s="9">
        <v>80000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f t="shared" si="31"/>
        <v>80000</v>
      </c>
      <c r="AQ49" s="11"/>
      <c r="AR49" s="9">
        <f t="shared" si="32"/>
        <v>80000</v>
      </c>
      <c r="AS49" s="8" t="s">
        <v>21</v>
      </c>
    </row>
    <row r="50" spans="2:45" x14ac:dyDescent="0.2">
      <c r="B50" s="8" t="s">
        <v>26</v>
      </c>
      <c r="C50" s="9">
        <f>+'exp line dept(2017)'!C50</f>
        <v>0</v>
      </c>
      <c r="D50" s="11"/>
      <c r="E50" s="9"/>
      <c r="F50" s="11"/>
      <c r="G50" s="9">
        <f>+'[5]2017'!$H$39</f>
        <v>18500</v>
      </c>
      <c r="H50" s="9">
        <f>+'[6]2017'!$H$40</f>
        <v>10000</v>
      </c>
      <c r="I50" s="9">
        <f>+'[7]2017'!$H$41</f>
        <v>12500</v>
      </c>
      <c r="J50" s="9">
        <f>+'[3]2017'!$H$41</f>
        <v>15000</v>
      </c>
      <c r="K50" s="9">
        <f t="shared" si="27"/>
        <v>56000</v>
      </c>
      <c r="L50" s="11"/>
      <c r="M50" s="9">
        <v>0</v>
      </c>
      <c r="N50" s="9">
        <v>0</v>
      </c>
      <c r="O50" s="9">
        <v>0</v>
      </c>
      <c r="P50" s="9">
        <f t="shared" si="28"/>
        <v>0</v>
      </c>
      <c r="Q50" s="11"/>
      <c r="R50" s="9">
        <f>+'[9]2017'!$D$31</f>
        <v>17000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f t="shared" si="29"/>
        <v>17000</v>
      </c>
      <c r="AA50" s="11"/>
      <c r="AB50" s="9">
        <v>0</v>
      </c>
      <c r="AC50" s="9">
        <f>+'[10]2017'!$E$34</f>
        <v>25000</v>
      </c>
      <c r="AD50" s="9">
        <v>0</v>
      </c>
      <c r="AE50" s="9">
        <f>+'[10]2017'!$G$34</f>
        <v>0</v>
      </c>
      <c r="AF50" s="9">
        <f t="shared" si="30"/>
        <v>25000</v>
      </c>
      <c r="AG50" s="11"/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f t="shared" si="31"/>
        <v>0</v>
      </c>
      <c r="AQ50" s="11"/>
      <c r="AR50" s="9">
        <f t="shared" si="32"/>
        <v>98000</v>
      </c>
      <c r="AS50" s="8" t="s">
        <v>26</v>
      </c>
    </row>
    <row r="51" spans="2:45" x14ac:dyDescent="0.2">
      <c r="B51" s="8" t="s">
        <v>64</v>
      </c>
      <c r="C51" s="9">
        <f>+'exp line dept(2017)'!C51</f>
        <v>30000</v>
      </c>
      <c r="D51" s="11"/>
      <c r="E51" s="9"/>
      <c r="F51" s="11"/>
      <c r="G51" s="9">
        <v>0</v>
      </c>
      <c r="H51" s="9">
        <v>0</v>
      </c>
      <c r="I51" s="9">
        <v>0</v>
      </c>
      <c r="J51" s="9">
        <v>0</v>
      </c>
      <c r="K51" s="9">
        <f t="shared" si="27"/>
        <v>0</v>
      </c>
      <c r="L51" s="11"/>
      <c r="M51" s="9">
        <v>0</v>
      </c>
      <c r="N51" s="9">
        <v>0</v>
      </c>
      <c r="O51" s="9">
        <v>0</v>
      </c>
      <c r="P51" s="9">
        <f t="shared" si="28"/>
        <v>0</v>
      </c>
      <c r="Q51" s="11"/>
      <c r="R51" s="9">
        <f>+'[9]2017'!$D$39</f>
        <v>15000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f t="shared" si="29"/>
        <v>15000</v>
      </c>
      <c r="AA51" s="11"/>
      <c r="AB51" s="9">
        <f>+'[10]2017'!$D$32</f>
        <v>34000</v>
      </c>
      <c r="AC51" s="9">
        <v>0</v>
      </c>
      <c r="AD51" s="9">
        <v>0</v>
      </c>
      <c r="AE51" s="9">
        <v>0</v>
      </c>
      <c r="AF51" s="9">
        <f t="shared" si="30"/>
        <v>34000</v>
      </c>
      <c r="AG51" s="11"/>
      <c r="AH51" s="9">
        <f>+'[11]2017'!$D$36</f>
        <v>7000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  <c r="AP51" s="9">
        <f t="shared" si="31"/>
        <v>7000</v>
      </c>
      <c r="AQ51" s="11"/>
      <c r="AR51" s="9">
        <f t="shared" si="32"/>
        <v>86000</v>
      </c>
      <c r="AS51" s="8" t="s">
        <v>64</v>
      </c>
    </row>
    <row r="52" spans="2:45" x14ac:dyDescent="0.2">
      <c r="B52" s="8" t="s">
        <v>35</v>
      </c>
      <c r="C52" s="9">
        <f>+'exp line dept(2017)'!C52</f>
        <v>30000</v>
      </c>
      <c r="D52" s="11"/>
      <c r="E52" s="9"/>
      <c r="F52" s="11"/>
      <c r="G52" s="9">
        <v>0</v>
      </c>
      <c r="H52" s="9">
        <v>0</v>
      </c>
      <c r="I52" s="9">
        <v>0</v>
      </c>
      <c r="J52" s="9">
        <v>0</v>
      </c>
      <c r="K52" s="9">
        <f t="shared" si="27"/>
        <v>0</v>
      </c>
      <c r="L52" s="11"/>
      <c r="M52" s="9">
        <v>0</v>
      </c>
      <c r="N52" s="9">
        <v>0</v>
      </c>
      <c r="O52" s="9">
        <v>0</v>
      </c>
      <c r="P52" s="9">
        <f t="shared" si="28"/>
        <v>0</v>
      </c>
      <c r="Q52" s="11"/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f t="shared" si="29"/>
        <v>0</v>
      </c>
      <c r="AA52" s="11"/>
      <c r="AB52" s="9">
        <v>0</v>
      </c>
      <c r="AC52" s="9">
        <v>0</v>
      </c>
      <c r="AD52" s="9">
        <v>0</v>
      </c>
      <c r="AE52" s="9">
        <v>0</v>
      </c>
      <c r="AF52" s="9">
        <f t="shared" si="30"/>
        <v>0</v>
      </c>
      <c r="AG52" s="11"/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f t="shared" si="31"/>
        <v>0</v>
      </c>
      <c r="AQ52" s="11"/>
      <c r="AR52" s="9">
        <f t="shared" si="32"/>
        <v>30000</v>
      </c>
      <c r="AS52" s="8" t="s">
        <v>35</v>
      </c>
    </row>
    <row r="53" spans="2:45" x14ac:dyDescent="0.2">
      <c r="B53" s="8" t="s">
        <v>65</v>
      </c>
      <c r="C53" s="9">
        <f>+'exp line dept(2017)'!C53</f>
        <v>25000</v>
      </c>
      <c r="D53" s="11"/>
      <c r="E53" s="9"/>
      <c r="F53" s="11"/>
      <c r="G53" s="9">
        <v>0</v>
      </c>
      <c r="H53" s="9">
        <v>0</v>
      </c>
      <c r="I53" s="9">
        <v>0</v>
      </c>
      <c r="J53" s="9">
        <v>0</v>
      </c>
      <c r="K53" s="9">
        <f t="shared" si="27"/>
        <v>0</v>
      </c>
      <c r="L53" s="11"/>
      <c r="M53" s="9">
        <v>0</v>
      </c>
      <c r="N53" s="9">
        <v>0</v>
      </c>
      <c r="O53" s="9">
        <v>0</v>
      </c>
      <c r="P53" s="9">
        <f t="shared" si="28"/>
        <v>0</v>
      </c>
      <c r="Q53" s="11"/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f t="shared" si="29"/>
        <v>0</v>
      </c>
      <c r="AA53" s="11"/>
      <c r="AB53" s="9">
        <v>0</v>
      </c>
      <c r="AC53" s="9">
        <v>0</v>
      </c>
      <c r="AD53" s="9">
        <v>0</v>
      </c>
      <c r="AE53" s="9">
        <v>0</v>
      </c>
      <c r="AF53" s="9">
        <f t="shared" si="30"/>
        <v>0</v>
      </c>
      <c r="AG53" s="11"/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f t="shared" si="31"/>
        <v>0</v>
      </c>
      <c r="AQ53" s="11"/>
      <c r="AR53" s="9">
        <f t="shared" si="32"/>
        <v>25000</v>
      </c>
      <c r="AS53" s="8" t="s">
        <v>65</v>
      </c>
    </row>
    <row r="54" spans="2:45" x14ac:dyDescent="0.2">
      <c r="B54" s="8" t="s">
        <v>66</v>
      </c>
      <c r="C54" s="9">
        <f>+'exp line dept(2017)'!C54</f>
        <v>0</v>
      </c>
      <c r="D54" s="11"/>
      <c r="E54" s="9"/>
      <c r="F54" s="11"/>
      <c r="G54" s="9">
        <v>0</v>
      </c>
      <c r="H54" s="9">
        <v>0</v>
      </c>
      <c r="I54" s="9">
        <v>0</v>
      </c>
      <c r="J54" s="9">
        <v>0</v>
      </c>
      <c r="K54" s="9">
        <f t="shared" si="27"/>
        <v>0</v>
      </c>
      <c r="L54" s="11"/>
      <c r="M54" s="9">
        <v>0</v>
      </c>
      <c r="N54" s="9">
        <v>0</v>
      </c>
      <c r="O54" s="9">
        <v>0</v>
      </c>
      <c r="P54" s="9">
        <f t="shared" si="28"/>
        <v>0</v>
      </c>
      <c r="Q54" s="11"/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f t="shared" si="29"/>
        <v>0</v>
      </c>
      <c r="AA54" s="11"/>
      <c r="AB54" s="9">
        <v>0</v>
      </c>
      <c r="AC54" s="9">
        <v>0</v>
      </c>
      <c r="AD54" s="9">
        <v>0</v>
      </c>
      <c r="AE54" s="9">
        <v>0</v>
      </c>
      <c r="AF54" s="9">
        <f t="shared" si="30"/>
        <v>0</v>
      </c>
      <c r="AG54" s="11"/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f t="shared" si="31"/>
        <v>0</v>
      </c>
      <c r="AQ54" s="11"/>
      <c r="AR54" s="9">
        <f t="shared" si="32"/>
        <v>0</v>
      </c>
      <c r="AS54" s="8" t="s">
        <v>66</v>
      </c>
    </row>
    <row r="55" spans="2:45" x14ac:dyDescent="0.2">
      <c r="B55" s="8" t="s">
        <v>63</v>
      </c>
      <c r="C55" s="9">
        <f>+'exp line dept(2017)'!C55</f>
        <v>24000</v>
      </c>
      <c r="D55" s="11"/>
      <c r="E55" s="9"/>
      <c r="F55" s="11"/>
      <c r="G55" s="9">
        <f>+'[5]2017'!$H$40-9000</f>
        <v>7000</v>
      </c>
      <c r="H55" s="9">
        <f>+'[6]2017'!$H$44</f>
        <v>2000</v>
      </c>
      <c r="I55" s="9">
        <f>+'[7]2017'!$H$44</f>
        <v>2000</v>
      </c>
      <c r="J55" s="9">
        <f>+'exp line dept(2017)'!H55</f>
        <v>6000</v>
      </c>
      <c r="K55" s="9">
        <f t="shared" si="27"/>
        <v>17000</v>
      </c>
      <c r="L55" s="11"/>
      <c r="M55" s="9">
        <v>0</v>
      </c>
      <c r="N55" s="9">
        <v>0</v>
      </c>
      <c r="O55" s="9">
        <f>+'[8]2017-IEQA'!$F$29</f>
        <v>18800</v>
      </c>
      <c r="P55" s="9">
        <f t="shared" si="28"/>
        <v>18800</v>
      </c>
      <c r="Q55" s="11"/>
      <c r="R55" s="9">
        <f>+'[9]2017'!$D$40</f>
        <v>1000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f>+'[9]2017'!$J$40</f>
        <v>1500</v>
      </c>
      <c r="Y55" s="9">
        <f>+'[9]2017'!$L$34</f>
        <v>500</v>
      </c>
      <c r="Z55" s="9">
        <f t="shared" si="29"/>
        <v>3000</v>
      </c>
      <c r="AA55" s="11"/>
      <c r="AB55" s="9">
        <f>+'[10]2017'!$D$37-5000</f>
        <v>6350</v>
      </c>
      <c r="AC55" s="9">
        <v>0</v>
      </c>
      <c r="AD55" s="9">
        <v>0</v>
      </c>
      <c r="AE55" s="9">
        <v>0</v>
      </c>
      <c r="AF55" s="9">
        <f t="shared" si="30"/>
        <v>6350</v>
      </c>
      <c r="AG55" s="11"/>
      <c r="AH55" s="9">
        <f>+'[11]2017'!$D$37</f>
        <v>1000</v>
      </c>
      <c r="AI55" s="9">
        <v>0</v>
      </c>
      <c r="AJ55" s="9">
        <v>0</v>
      </c>
      <c r="AK55" s="9">
        <f>+'[11]2017'!$G$37</f>
        <v>2000</v>
      </c>
      <c r="AL55" s="9">
        <v>0</v>
      </c>
      <c r="AM55" s="9">
        <v>2500</v>
      </c>
      <c r="AN55" s="9">
        <v>0</v>
      </c>
      <c r="AO55" s="9">
        <v>0</v>
      </c>
      <c r="AP55" s="9">
        <f t="shared" si="31"/>
        <v>5500</v>
      </c>
      <c r="AQ55" s="11"/>
      <c r="AR55" s="9">
        <f t="shared" si="32"/>
        <v>74650</v>
      </c>
      <c r="AS55" s="8" t="s">
        <v>63</v>
      </c>
    </row>
    <row r="56" spans="2:45" x14ac:dyDescent="0.2">
      <c r="B56" s="8"/>
      <c r="C56" s="10">
        <f>SUM(C29:C55)</f>
        <v>201838.59</v>
      </c>
      <c r="D56" s="9"/>
      <c r="E56" s="10">
        <f>SUM(E29:E55)</f>
        <v>15600</v>
      </c>
      <c r="F56" s="9"/>
      <c r="G56" s="10">
        <f>SUM(G29:G55)</f>
        <v>311170.7</v>
      </c>
      <c r="H56" s="10">
        <f>SUM(H29:H55)</f>
        <v>327346</v>
      </c>
      <c r="I56" s="10">
        <f>SUM(I29:I55)</f>
        <v>120500</v>
      </c>
      <c r="J56" s="10">
        <f>SUM(J29:J55)</f>
        <v>133087</v>
      </c>
      <c r="K56" s="10">
        <f>SUM(K29:K55)</f>
        <v>892103.7</v>
      </c>
      <c r="L56" s="9"/>
      <c r="M56" s="10">
        <f>SUM(M29:M55)</f>
        <v>102500</v>
      </c>
      <c r="N56" s="10">
        <f>SUM(N29:N55)</f>
        <v>5750</v>
      </c>
      <c r="O56" s="10">
        <f>SUM(O29:O55)</f>
        <v>395380</v>
      </c>
      <c r="P56" s="10">
        <f>SUM(P29:P55)</f>
        <v>503630</v>
      </c>
      <c r="Q56" s="9"/>
      <c r="R56" s="10">
        <f t="shared" ref="R56:Z56" si="33">SUM(R29:R55)</f>
        <v>58000</v>
      </c>
      <c r="S56" s="10">
        <f t="shared" si="33"/>
        <v>8000</v>
      </c>
      <c r="T56" s="10">
        <f t="shared" si="33"/>
        <v>14000</v>
      </c>
      <c r="U56" s="10">
        <f t="shared" si="33"/>
        <v>11000</v>
      </c>
      <c r="V56" s="10">
        <f t="shared" si="33"/>
        <v>30500</v>
      </c>
      <c r="W56" s="10">
        <f t="shared" si="33"/>
        <v>10200</v>
      </c>
      <c r="X56" s="10">
        <f t="shared" si="33"/>
        <v>12600</v>
      </c>
      <c r="Y56" s="10">
        <f t="shared" si="33"/>
        <v>54500</v>
      </c>
      <c r="Z56" s="10">
        <f t="shared" si="33"/>
        <v>198800</v>
      </c>
      <c r="AA56" s="9"/>
      <c r="AB56" s="10">
        <f>SUM(AB29:AB55)</f>
        <v>46350</v>
      </c>
      <c r="AC56" s="10">
        <f>SUM(AC29:AC55)</f>
        <v>45000</v>
      </c>
      <c r="AD56" s="10">
        <f>SUM(AD29:AD55)</f>
        <v>22300</v>
      </c>
      <c r="AE56" s="10">
        <f>SUM(AE29:AE55)</f>
        <v>994000</v>
      </c>
      <c r="AF56" s="10">
        <f>SUM(AF29:AF55)</f>
        <v>1107650</v>
      </c>
      <c r="AG56" s="9"/>
      <c r="AH56" s="10">
        <f t="shared" ref="AH56:AP56" si="34">SUM(AH29:AH55)</f>
        <v>312632</v>
      </c>
      <c r="AI56" s="10">
        <f t="shared" si="34"/>
        <v>28500</v>
      </c>
      <c r="AJ56" s="10">
        <f t="shared" si="34"/>
        <v>9500</v>
      </c>
      <c r="AK56" s="10">
        <f t="shared" si="34"/>
        <v>21500</v>
      </c>
      <c r="AL56" s="10">
        <f t="shared" si="34"/>
        <v>13000</v>
      </c>
      <c r="AM56" s="10">
        <f t="shared" si="34"/>
        <v>4725</v>
      </c>
      <c r="AN56" s="10">
        <f t="shared" si="34"/>
        <v>2000</v>
      </c>
      <c r="AO56" s="10">
        <f t="shared" si="34"/>
        <v>28500</v>
      </c>
      <c r="AP56" s="10">
        <f t="shared" si="34"/>
        <v>420357</v>
      </c>
      <c r="AQ56" s="9"/>
      <c r="AR56" s="10">
        <f>SUM(AR29:AR55)</f>
        <v>3339979.29</v>
      </c>
      <c r="AS56" s="8"/>
    </row>
    <row r="57" spans="2:45" ht="5.25" customHeight="1" x14ac:dyDescent="0.2">
      <c r="B57" s="8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8"/>
    </row>
    <row r="58" spans="2:45" x14ac:dyDescent="0.2">
      <c r="B58" s="8" t="s">
        <v>75</v>
      </c>
      <c r="C58" s="9">
        <f>+'exp line dept(2017)'!C58</f>
        <v>0</v>
      </c>
      <c r="D58" s="11"/>
      <c r="E58" s="9"/>
      <c r="F58" s="11"/>
      <c r="G58" s="9">
        <f>+'[5]2017'!$H$45</f>
        <v>10000</v>
      </c>
      <c r="H58" s="9">
        <f>+'[6]2017'!$H$49</f>
        <v>8600</v>
      </c>
      <c r="I58" s="9">
        <f>+'[7]2017'!$H$49</f>
        <v>5500</v>
      </c>
      <c r="J58" s="9">
        <v>0</v>
      </c>
      <c r="K58" s="9">
        <f t="shared" ref="K58:K61" si="35">SUM(G58:J58)</f>
        <v>24100</v>
      </c>
      <c r="L58" s="11"/>
      <c r="M58" s="9">
        <v>0</v>
      </c>
      <c r="N58" s="9">
        <v>0</v>
      </c>
      <c r="O58" s="9">
        <v>0</v>
      </c>
      <c r="P58" s="9">
        <f t="shared" ref="P58:P61" si="36">SUM(M58:O58)</f>
        <v>0</v>
      </c>
      <c r="Q58" s="11"/>
      <c r="R58" s="9">
        <f>+'[9]2017'!$D$43</f>
        <v>1000</v>
      </c>
      <c r="S58" s="9">
        <f>+'[9]2017'!$E$43</f>
        <v>2000</v>
      </c>
      <c r="T58" s="9">
        <v>0</v>
      </c>
      <c r="U58" s="9">
        <f>+'[9]2017'!$G$43</f>
        <v>5000</v>
      </c>
      <c r="V58" s="9">
        <f>+'[9]2017'!$H$43</f>
        <v>5000</v>
      </c>
      <c r="W58" s="9">
        <f>+'[9]2017'!$I$43</f>
        <v>3500</v>
      </c>
      <c r="X58" s="9">
        <f>+'[9]2017'!$J$43</f>
        <v>5000</v>
      </c>
      <c r="Y58" s="9">
        <v>0</v>
      </c>
      <c r="Z58" s="9">
        <f t="shared" ref="Z58:Z61" si="37">SUM(R58:Y58)</f>
        <v>21500</v>
      </c>
      <c r="AA58" s="11"/>
      <c r="AB58" s="9">
        <v>0</v>
      </c>
      <c r="AC58" s="9">
        <v>0</v>
      </c>
      <c r="AD58" s="9">
        <v>0</v>
      </c>
      <c r="AE58" s="9">
        <v>0</v>
      </c>
      <c r="AF58" s="9">
        <f t="shared" ref="AF58:AF61" si="38">SUM(AB58:AE58)</f>
        <v>0</v>
      </c>
      <c r="AG58" s="11"/>
      <c r="AH58" s="9">
        <v>0</v>
      </c>
      <c r="AI58" s="9">
        <v>0</v>
      </c>
      <c r="AJ58" s="9">
        <f>+'[11]2017'!$F$40</f>
        <v>13000</v>
      </c>
      <c r="AK58" s="9">
        <v>0</v>
      </c>
      <c r="AL58" s="9">
        <v>0</v>
      </c>
      <c r="AM58" s="9">
        <v>0</v>
      </c>
      <c r="AN58" s="9">
        <v>0</v>
      </c>
      <c r="AO58" s="9">
        <f>+'[11]2017'!$K$40</f>
        <v>3000</v>
      </c>
      <c r="AP58" s="9">
        <f t="shared" ref="AP58:AP61" si="39">SUM(AH58:AO58)</f>
        <v>16000</v>
      </c>
      <c r="AQ58" s="11"/>
      <c r="AR58" s="9">
        <f t="shared" ref="AR58:AR61" si="40">SUM(C58+K58+P58+Z58+AF58+AP58+E58)</f>
        <v>61600</v>
      </c>
      <c r="AS58" s="8" t="s">
        <v>75</v>
      </c>
    </row>
    <row r="59" spans="2:45" x14ac:dyDescent="0.2">
      <c r="B59" s="8" t="s">
        <v>83</v>
      </c>
      <c r="C59" s="9">
        <f>+'exp line dept(2017)'!C59</f>
        <v>0</v>
      </c>
      <c r="D59" s="11"/>
      <c r="E59" s="9"/>
      <c r="F59" s="11"/>
      <c r="G59" s="9">
        <f>+'[5]2017'!$H$44</f>
        <v>0</v>
      </c>
      <c r="H59" s="9">
        <f>+'[6]2017'!$H$48</f>
        <v>0</v>
      </c>
      <c r="I59" s="9"/>
      <c r="J59" s="9"/>
      <c r="K59" s="9"/>
      <c r="L59" s="11"/>
      <c r="M59" s="9"/>
      <c r="N59" s="9"/>
      <c r="O59" s="9"/>
      <c r="P59" s="9"/>
      <c r="Q59" s="11"/>
      <c r="R59" s="9">
        <v>0</v>
      </c>
      <c r="S59" s="9"/>
      <c r="T59" s="9"/>
      <c r="U59" s="9"/>
      <c r="V59" s="9">
        <f>+'[9]2017'!$H$44</f>
        <v>0</v>
      </c>
      <c r="W59" s="9"/>
      <c r="X59" s="9"/>
      <c r="Y59" s="9"/>
      <c r="Z59" s="9">
        <f t="shared" si="37"/>
        <v>0</v>
      </c>
      <c r="AA59" s="11"/>
      <c r="AB59" s="9"/>
      <c r="AC59" s="9"/>
      <c r="AD59" s="9"/>
      <c r="AE59" s="9">
        <f>+'[10]2017'!$G$41</f>
        <v>46000</v>
      </c>
      <c r="AF59" s="9">
        <f t="shared" si="38"/>
        <v>46000</v>
      </c>
      <c r="AG59" s="11"/>
      <c r="AH59" s="9"/>
      <c r="AI59" s="9"/>
      <c r="AJ59" s="9"/>
      <c r="AK59" s="9"/>
      <c r="AL59" s="9"/>
      <c r="AM59" s="9"/>
      <c r="AN59" s="9"/>
      <c r="AO59" s="9"/>
      <c r="AP59" s="9"/>
      <c r="AQ59" s="11"/>
      <c r="AR59" s="9">
        <f t="shared" si="40"/>
        <v>46000</v>
      </c>
      <c r="AS59" s="8"/>
    </row>
    <row r="60" spans="2:45" x14ac:dyDescent="0.2">
      <c r="B60" s="8" t="s">
        <v>17</v>
      </c>
      <c r="C60" s="9">
        <f>+'exp line dept(2017)'!C60</f>
        <v>0</v>
      </c>
      <c r="D60" s="11"/>
      <c r="E60" s="9"/>
      <c r="F60" s="11"/>
      <c r="G60" s="9">
        <f>+'[5]2017'!$H$43</f>
        <v>0</v>
      </c>
      <c r="H60" s="9">
        <f>+'[6]2017'!$H$47</f>
        <v>0</v>
      </c>
      <c r="I60" s="9">
        <v>0</v>
      </c>
      <c r="J60" s="9">
        <v>0</v>
      </c>
      <c r="K60" s="9">
        <f t="shared" si="35"/>
        <v>0</v>
      </c>
      <c r="L60" s="11"/>
      <c r="M60" s="9">
        <v>0</v>
      </c>
      <c r="N60" s="9">
        <v>0</v>
      </c>
      <c r="O60" s="9">
        <f>+'[8]2017-IEQA'!$F$32</f>
        <v>200000</v>
      </c>
      <c r="P60" s="9">
        <f t="shared" si="36"/>
        <v>200000</v>
      </c>
      <c r="Q60" s="11"/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f t="shared" si="37"/>
        <v>0</v>
      </c>
      <c r="AA60" s="11"/>
      <c r="AB60" s="9">
        <v>0</v>
      </c>
      <c r="AC60" s="9">
        <v>0</v>
      </c>
      <c r="AD60" s="9">
        <v>0</v>
      </c>
      <c r="AE60" s="9">
        <v>0</v>
      </c>
      <c r="AF60" s="9">
        <f t="shared" si="38"/>
        <v>0</v>
      </c>
      <c r="AG60" s="11"/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f t="shared" si="39"/>
        <v>0</v>
      </c>
      <c r="AQ60" s="11"/>
      <c r="AR60" s="9">
        <f t="shared" si="40"/>
        <v>200000</v>
      </c>
      <c r="AS60" s="8" t="s">
        <v>17</v>
      </c>
    </row>
    <row r="61" spans="2:45" x14ac:dyDescent="0.2">
      <c r="B61" s="8" t="s">
        <v>18</v>
      </c>
      <c r="C61" s="9">
        <f>+'exp line dept(2017)'!C61</f>
        <v>0</v>
      </c>
      <c r="D61" s="11"/>
      <c r="E61" s="9"/>
      <c r="F61" s="11"/>
      <c r="G61" s="9">
        <v>0</v>
      </c>
      <c r="H61" s="9">
        <f>+'[6]2017'!$H$50</f>
        <v>2500</v>
      </c>
      <c r="I61" s="9">
        <v>0</v>
      </c>
      <c r="J61" s="9">
        <v>0</v>
      </c>
      <c r="K61" s="9">
        <f t="shared" si="35"/>
        <v>2500</v>
      </c>
      <c r="L61" s="11"/>
      <c r="M61" s="9">
        <v>0</v>
      </c>
      <c r="N61" s="9">
        <v>0</v>
      </c>
      <c r="O61" s="9">
        <v>0</v>
      </c>
      <c r="P61" s="9">
        <f t="shared" si="36"/>
        <v>0</v>
      </c>
      <c r="Q61" s="11"/>
      <c r="R61" s="9">
        <v>0</v>
      </c>
      <c r="S61" s="9">
        <f>+'[9]2017'!$E$45</f>
        <v>700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f t="shared" si="37"/>
        <v>700</v>
      </c>
      <c r="AA61" s="11"/>
      <c r="AB61" s="9">
        <v>0</v>
      </c>
      <c r="AC61" s="9">
        <v>0</v>
      </c>
      <c r="AD61" s="9">
        <v>0</v>
      </c>
      <c r="AE61" s="9">
        <v>0</v>
      </c>
      <c r="AF61" s="9">
        <f t="shared" si="38"/>
        <v>0</v>
      </c>
      <c r="AG61" s="11"/>
      <c r="AH61" s="9">
        <v>0</v>
      </c>
      <c r="AI61" s="9">
        <v>0</v>
      </c>
      <c r="AJ61" s="9">
        <v>0</v>
      </c>
      <c r="AK61" s="9">
        <f>+'[11]2017'!$G$41</f>
        <v>3000</v>
      </c>
      <c r="AL61" s="9">
        <v>0</v>
      </c>
      <c r="AM61" s="9">
        <v>0</v>
      </c>
      <c r="AN61" s="9">
        <v>0</v>
      </c>
      <c r="AO61" s="9">
        <f>+'[11]2017'!$K$41</f>
        <v>5000</v>
      </c>
      <c r="AP61" s="9">
        <f t="shared" si="39"/>
        <v>8000</v>
      </c>
      <c r="AQ61" s="11"/>
      <c r="AR61" s="9">
        <f t="shared" si="40"/>
        <v>11200</v>
      </c>
      <c r="AS61" s="8" t="s">
        <v>18</v>
      </c>
    </row>
    <row r="62" spans="2:45" x14ac:dyDescent="0.2">
      <c r="C62" s="10">
        <f>SUM(C58:C61)</f>
        <v>0</v>
      </c>
      <c r="D62" s="11"/>
      <c r="E62" s="10">
        <f>SUM(E58:E61)</f>
        <v>0</v>
      </c>
      <c r="F62" s="11"/>
      <c r="G62" s="10">
        <f>SUM(G58:G61)</f>
        <v>10000</v>
      </c>
      <c r="H62" s="10">
        <f>SUM(H58:H61)</f>
        <v>11100</v>
      </c>
      <c r="I62" s="10">
        <f>SUM(I58:I61)</f>
        <v>5500</v>
      </c>
      <c r="J62" s="10">
        <f>SUM(J58:J61)</f>
        <v>0</v>
      </c>
      <c r="K62" s="10">
        <f>SUM(K58:K61)</f>
        <v>26600</v>
      </c>
      <c r="L62" s="11"/>
      <c r="M62" s="10">
        <f>SUM(M58:M61)</f>
        <v>0</v>
      </c>
      <c r="N62" s="10">
        <f>SUM(N58:N61)</f>
        <v>0</v>
      </c>
      <c r="O62" s="10">
        <f>SUM(O58:O61)</f>
        <v>200000</v>
      </c>
      <c r="P62" s="10">
        <f>SUM(P58:P61)</f>
        <v>200000</v>
      </c>
      <c r="Q62" s="11"/>
      <c r="R62" s="10">
        <f t="shared" ref="R62:Z62" si="41">SUM(R58:R61)</f>
        <v>1000</v>
      </c>
      <c r="S62" s="10">
        <f t="shared" si="41"/>
        <v>2700</v>
      </c>
      <c r="T62" s="10">
        <f t="shared" si="41"/>
        <v>0</v>
      </c>
      <c r="U62" s="10">
        <f t="shared" si="41"/>
        <v>5000</v>
      </c>
      <c r="V62" s="10">
        <f t="shared" si="41"/>
        <v>5000</v>
      </c>
      <c r="W62" s="10">
        <f t="shared" si="41"/>
        <v>3500</v>
      </c>
      <c r="X62" s="10">
        <f t="shared" si="41"/>
        <v>5000</v>
      </c>
      <c r="Y62" s="10">
        <f t="shared" si="41"/>
        <v>0</v>
      </c>
      <c r="Z62" s="10">
        <f t="shared" si="41"/>
        <v>22200</v>
      </c>
      <c r="AA62" s="11"/>
      <c r="AB62" s="10">
        <f>SUM(AB58:AB61)</f>
        <v>0</v>
      </c>
      <c r="AC62" s="10">
        <f>SUM(AC58:AC61)</f>
        <v>0</v>
      </c>
      <c r="AD62" s="10">
        <f>SUM(AD58:AD61)</f>
        <v>0</v>
      </c>
      <c r="AE62" s="10">
        <f>SUM(AE58:AE61)</f>
        <v>46000</v>
      </c>
      <c r="AF62" s="10">
        <f>SUM(AF58:AF61)</f>
        <v>46000</v>
      </c>
      <c r="AG62" s="11"/>
      <c r="AH62" s="10">
        <f t="shared" ref="AH62:AP62" si="42">SUM(AH58:AH61)</f>
        <v>0</v>
      </c>
      <c r="AI62" s="10">
        <f t="shared" si="42"/>
        <v>0</v>
      </c>
      <c r="AJ62" s="10">
        <f t="shared" si="42"/>
        <v>13000</v>
      </c>
      <c r="AK62" s="10">
        <f t="shared" si="42"/>
        <v>3000</v>
      </c>
      <c r="AL62" s="10">
        <f t="shared" si="42"/>
        <v>0</v>
      </c>
      <c r="AM62" s="10">
        <f t="shared" si="42"/>
        <v>0</v>
      </c>
      <c r="AN62" s="10">
        <f t="shared" si="42"/>
        <v>0</v>
      </c>
      <c r="AO62" s="10">
        <f t="shared" si="42"/>
        <v>8000</v>
      </c>
      <c r="AP62" s="10">
        <f t="shared" si="42"/>
        <v>24000</v>
      </c>
      <c r="AQ62" s="11"/>
      <c r="AR62" s="10">
        <f>SUM(AR58:AR61)</f>
        <v>318800</v>
      </c>
    </row>
    <row r="63" spans="2:45" ht="24" customHeight="1" thickBot="1" x14ac:dyDescent="0.25">
      <c r="C63" s="18">
        <f>SUM(C18+C22+C27+C56+C62)</f>
        <v>530961.31086493505</v>
      </c>
      <c r="D63" s="11"/>
      <c r="E63" s="18">
        <f>SUM(E18+E22+E27+E56+E62)</f>
        <v>140791.16869861732</v>
      </c>
      <c r="F63" s="11"/>
      <c r="G63" s="18">
        <f>SUM(G18+G22+G27+G56+G62)</f>
        <v>1681004.1723584614</v>
      </c>
      <c r="H63" s="18">
        <f>SUM(H18+H22+H27+H56+H62)</f>
        <v>1455482.0938892309</v>
      </c>
      <c r="I63" s="18">
        <f>SUM(I18+I22+I27+I56+I62)</f>
        <v>837105.14136417233</v>
      </c>
      <c r="J63" s="18">
        <f>SUM(J18+J22+J27+J56+J62)</f>
        <v>765048.55834923068</v>
      </c>
      <c r="K63" s="18">
        <f>SUM(K18+K22+K27+K56+K62)</f>
        <v>4738639.9659610959</v>
      </c>
      <c r="L63" s="9"/>
      <c r="M63" s="18">
        <f>SUM(M18+M22+M27+M56+M62)</f>
        <v>248124.91580679722</v>
      </c>
      <c r="N63" s="18">
        <f>SUM(N18+N22+N27+N56+N62)</f>
        <v>121190.59785667413</v>
      </c>
      <c r="O63" s="18">
        <f>SUM(O18+O22+O27+O56+O62)</f>
        <v>822226.74615133356</v>
      </c>
      <c r="P63" s="18">
        <f>SUM(P18+P22+P27+P56+P62)</f>
        <v>1191542.2598148049</v>
      </c>
      <c r="Q63" s="9"/>
      <c r="R63" s="18">
        <f t="shared" ref="R63:Z63" si="43">SUM(R18+R22+R27+R56+R62)</f>
        <v>982195.95323999994</v>
      </c>
      <c r="S63" s="18">
        <f t="shared" si="43"/>
        <v>244804.38619538461</v>
      </c>
      <c r="T63" s="18">
        <f t="shared" si="43"/>
        <v>296340.29351482383</v>
      </c>
      <c r="U63" s="18">
        <f t="shared" si="43"/>
        <v>298661.15708000003</v>
      </c>
      <c r="V63" s="18">
        <f t="shared" si="43"/>
        <v>629638</v>
      </c>
      <c r="W63" s="18">
        <f t="shared" si="43"/>
        <v>396137.28915703506</v>
      </c>
      <c r="X63" s="18">
        <f t="shared" si="43"/>
        <v>187574.73860168611</v>
      </c>
      <c r="Y63" s="18">
        <f t="shared" si="43"/>
        <v>304460.900196</v>
      </c>
      <c r="Z63" s="18">
        <f t="shared" si="43"/>
        <v>3339812.7179849297</v>
      </c>
      <c r="AA63" s="9"/>
      <c r="AB63" s="18">
        <f>SUM(AB18+AB22+AB27+AB56+AB62)</f>
        <v>208477.63799667367</v>
      </c>
      <c r="AC63" s="18">
        <f>SUM(AC18+AC22+AC27+AC56+AC62)</f>
        <v>255382.24762021418</v>
      </c>
      <c r="AD63" s="18">
        <f>SUM(AD18+AD22+AD27+AD56+AD62)</f>
        <v>376451.5764986421</v>
      </c>
      <c r="AE63" s="18">
        <f>SUM(AE18+AE22+AE27+AE56+AE62)</f>
        <v>1538822.5696434462</v>
      </c>
      <c r="AF63" s="18">
        <f>SUM(AF18+AF22+AF27+AF56+AF62)</f>
        <v>2379134.0317589762</v>
      </c>
      <c r="AG63" s="9"/>
      <c r="AH63" s="18">
        <f t="shared" ref="AH63:AP63" si="44">SUM(AH18+AH22+AH27+AH56+AH62)</f>
        <v>446995.07952000003</v>
      </c>
      <c r="AI63" s="18">
        <f t="shared" si="44"/>
        <v>135599.00133279903</v>
      </c>
      <c r="AJ63" s="18">
        <f t="shared" si="44"/>
        <v>164182.8009</v>
      </c>
      <c r="AK63" s="18">
        <f t="shared" si="44"/>
        <v>151676.14959243994</v>
      </c>
      <c r="AL63" s="18">
        <f t="shared" si="44"/>
        <v>70334.179536923068</v>
      </c>
      <c r="AM63" s="18">
        <f t="shared" si="44"/>
        <v>37374.062600000005</v>
      </c>
      <c r="AN63" s="18">
        <f t="shared" si="44"/>
        <v>44696.046840000003</v>
      </c>
      <c r="AO63" s="18">
        <f t="shared" si="44"/>
        <v>152430.68016615385</v>
      </c>
      <c r="AP63" s="18">
        <f t="shared" si="44"/>
        <v>1203288.0004883159</v>
      </c>
      <c r="AQ63" s="9"/>
      <c r="AR63" s="18">
        <f>SUM(AR18+AR22+AR27+AR56+AR62)</f>
        <v>13524169.455571674</v>
      </c>
    </row>
    <row r="64" spans="2:45" ht="13.5" thickTop="1" x14ac:dyDescent="0.2"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</row>
    <row r="65" spans="3:44" x14ac:dyDescent="0.2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</row>
    <row r="66" spans="3:44" x14ac:dyDescent="0.2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</row>
    <row r="67" spans="3:44" x14ac:dyDescent="0.2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</row>
    <row r="68" spans="3:44" x14ac:dyDescent="0.2">
      <c r="H68" s="12"/>
    </row>
  </sheetData>
  <mergeCells count="11">
    <mergeCell ref="AR3:AR5"/>
    <mergeCell ref="K4:K5"/>
    <mergeCell ref="P4:P5"/>
    <mergeCell ref="Z4:Z5"/>
    <mergeCell ref="AF4:AF5"/>
    <mergeCell ref="AP4:AP5"/>
    <mergeCell ref="G3:K3"/>
    <mergeCell ref="M3:P3"/>
    <mergeCell ref="R3:Z3"/>
    <mergeCell ref="AB3:AF3"/>
    <mergeCell ref="AH3:AP3"/>
  </mergeCells>
  <pageMargins left="0.5" right="0.24" top="0.3" bottom="0.18" header="0.34" footer="0.17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opLeftCell="A28" workbookViewId="0">
      <selection activeCell="N38" sqref="N38"/>
    </sheetView>
  </sheetViews>
  <sheetFormatPr defaultColWidth="9.140625" defaultRowHeight="15" x14ac:dyDescent="0.25"/>
  <cols>
    <col min="1" max="1" width="4" style="39" customWidth="1"/>
    <col min="2" max="2" width="11.7109375" style="39" customWidth="1"/>
    <col min="3" max="3" width="11.28515625" style="39" customWidth="1"/>
    <col min="4" max="4" width="11.140625" style="39" customWidth="1"/>
    <col min="5" max="5" width="11" style="39" customWidth="1"/>
    <col min="6" max="6" width="11.28515625" style="39" customWidth="1"/>
    <col min="7" max="7" width="12" style="39" customWidth="1"/>
    <col min="8" max="8" width="11.28515625" style="39" bestFit="1" customWidth="1"/>
    <col min="9" max="10" width="9.140625" style="39"/>
    <col min="11" max="11" width="8.42578125" style="39" bestFit="1" customWidth="1"/>
    <col min="12" max="16384" width="9.140625" style="39"/>
  </cols>
  <sheetData>
    <row r="1" spans="1:11" x14ac:dyDescent="0.25">
      <c r="A1" s="38" t="s">
        <v>0</v>
      </c>
    </row>
    <row r="2" spans="1:11" x14ac:dyDescent="0.25">
      <c r="A2" s="38" t="s">
        <v>96</v>
      </c>
    </row>
    <row r="4" spans="1:11" x14ac:dyDescent="0.25">
      <c r="A4" s="38" t="s">
        <v>97</v>
      </c>
      <c r="B4" s="40"/>
      <c r="C4" s="40"/>
      <c r="D4" s="40"/>
      <c r="E4" s="40"/>
      <c r="F4" s="40"/>
      <c r="G4" s="40"/>
    </row>
    <row r="5" spans="1:11" x14ac:dyDescent="0.25">
      <c r="A5" s="38"/>
      <c r="B5" s="38" t="s">
        <v>98</v>
      </c>
      <c r="C5" s="40"/>
      <c r="D5" s="40"/>
      <c r="E5" s="40"/>
      <c r="F5" s="40"/>
      <c r="G5" s="40"/>
    </row>
    <row r="6" spans="1:11" x14ac:dyDescent="0.25">
      <c r="A6" s="38"/>
      <c r="B6" s="41" t="s">
        <v>99</v>
      </c>
      <c r="C6" s="40"/>
      <c r="D6" s="40"/>
      <c r="E6" s="40"/>
      <c r="F6" s="40"/>
      <c r="G6" s="40"/>
    </row>
    <row r="7" spans="1:11" x14ac:dyDescent="0.25">
      <c r="A7" s="38"/>
      <c r="B7" s="41" t="s">
        <v>100</v>
      </c>
      <c r="C7" s="42"/>
      <c r="D7" s="42"/>
      <c r="E7" s="42"/>
      <c r="F7" s="40"/>
      <c r="G7" s="40"/>
    </row>
    <row r="8" spans="1:11" x14ac:dyDescent="0.25">
      <c r="A8" s="38"/>
      <c r="B8" s="41" t="s">
        <v>101</v>
      </c>
      <c r="C8" s="40"/>
      <c r="D8" s="40"/>
      <c r="E8" s="40"/>
      <c r="F8" s="40"/>
      <c r="G8" s="40"/>
    </row>
    <row r="9" spans="1:11" x14ac:dyDescent="0.25">
      <c r="A9" s="38"/>
      <c r="B9" s="41" t="s">
        <v>102</v>
      </c>
      <c r="F9" s="40"/>
      <c r="G9" s="40"/>
    </row>
    <row r="10" spans="1:11" ht="15.75" thickBot="1" x14ac:dyDescent="0.3">
      <c r="A10" s="38"/>
      <c r="B10" s="41"/>
      <c r="F10" s="40"/>
      <c r="G10" s="40"/>
    </row>
    <row r="11" spans="1:11" ht="15.75" thickBot="1" x14ac:dyDescent="0.3">
      <c r="A11" s="38"/>
      <c r="B11" s="41"/>
      <c r="C11" s="145" t="s">
        <v>103</v>
      </c>
      <c r="D11" s="146"/>
      <c r="E11" s="147"/>
      <c r="F11" s="145" t="s">
        <v>104</v>
      </c>
      <c r="G11" s="146"/>
      <c r="H11" s="147"/>
      <c r="I11" s="145" t="s">
        <v>105</v>
      </c>
      <c r="J11" s="146"/>
      <c r="K11" s="147"/>
    </row>
    <row r="12" spans="1:11" ht="15.75" thickBot="1" x14ac:dyDescent="0.3">
      <c r="A12" s="38"/>
      <c r="B12" s="41"/>
      <c r="C12" s="43" t="s">
        <v>106</v>
      </c>
      <c r="D12" s="43" t="s">
        <v>107</v>
      </c>
      <c r="E12" s="43" t="s">
        <v>108</v>
      </c>
      <c r="F12" s="43" t="s">
        <v>106</v>
      </c>
      <c r="G12" s="43" t="s">
        <v>107</v>
      </c>
      <c r="H12" s="43" t="s">
        <v>108</v>
      </c>
      <c r="I12" s="43" t="s">
        <v>106</v>
      </c>
      <c r="J12" s="43" t="s">
        <v>107</v>
      </c>
      <c r="K12" s="43" t="s">
        <v>108</v>
      </c>
    </row>
    <row r="13" spans="1:11" x14ac:dyDescent="0.25">
      <c r="A13" s="38"/>
      <c r="B13" s="41" t="s">
        <v>109</v>
      </c>
      <c r="C13" s="44">
        <f>+'[12]Facility Fee'!$F$33</f>
        <v>1605</v>
      </c>
      <c r="D13" s="45">
        <f>+'[12]Facility Fee'!$O$33</f>
        <v>1375</v>
      </c>
      <c r="E13" s="46">
        <f>+'[12]Facility Fee'!$W$33</f>
        <v>611</v>
      </c>
      <c r="F13" s="47">
        <f>+C13/C15</f>
        <v>0.68472696245733788</v>
      </c>
      <c r="G13" s="48">
        <f t="shared" ref="G13:H13" si="0">+D13/D15</f>
        <v>0.6550738446879466</v>
      </c>
      <c r="H13" s="49">
        <f t="shared" si="0"/>
        <v>0.56521739130434778</v>
      </c>
      <c r="I13" s="47">
        <f>+F13*1.2</f>
        <v>0.82167235494880542</v>
      </c>
      <c r="J13" s="47">
        <f t="shared" ref="J13:K13" si="1">+G13*1.2</f>
        <v>0.78608861362553595</v>
      </c>
      <c r="K13" s="47">
        <f t="shared" si="1"/>
        <v>0.67826086956521736</v>
      </c>
    </row>
    <row r="14" spans="1:11" x14ac:dyDescent="0.25">
      <c r="A14" s="38"/>
      <c r="B14" s="41" t="s">
        <v>110</v>
      </c>
      <c r="C14" s="44">
        <f>+'[12]Facility Fee'!$F$34</f>
        <v>739</v>
      </c>
      <c r="D14" s="45">
        <f>+'[12]Facility Fee'!$O$34</f>
        <v>724</v>
      </c>
      <c r="E14" s="46">
        <f>+'[12]Facility Fee'!$W$34</f>
        <v>470</v>
      </c>
      <c r="F14" s="47">
        <f>+C14/C15</f>
        <v>0.31527303754266212</v>
      </c>
      <c r="G14" s="48">
        <f t="shared" ref="G14:H14" si="2">+D14/D15</f>
        <v>0.34492615531205334</v>
      </c>
      <c r="H14" s="49">
        <f t="shared" si="2"/>
        <v>0.43478260869565216</v>
      </c>
      <c r="I14" s="47">
        <v>0.18</v>
      </c>
      <c r="J14" s="48">
        <v>0.21</v>
      </c>
      <c r="K14" s="49">
        <v>0.32</v>
      </c>
    </row>
    <row r="15" spans="1:11" ht="15.75" thickBot="1" x14ac:dyDescent="0.3">
      <c r="A15" s="38"/>
      <c r="B15" s="41" t="s">
        <v>79</v>
      </c>
      <c r="C15" s="50">
        <f>SUM(C13:C14)</f>
        <v>2344</v>
      </c>
      <c r="D15" s="51">
        <f>SUM(D10:D14)</f>
        <v>2099</v>
      </c>
      <c r="E15" s="52">
        <f>SUM(E10:E14)</f>
        <v>1081</v>
      </c>
      <c r="F15" s="53">
        <f>SUM(F13:F14)</f>
        <v>1</v>
      </c>
      <c r="G15" s="54">
        <f>SUM(G10:G14)</f>
        <v>1</v>
      </c>
      <c r="H15" s="55">
        <f>SUM(H10:H14)</f>
        <v>1</v>
      </c>
      <c r="I15" s="53">
        <f>SUM(I13:I14)</f>
        <v>1.0016723549488054</v>
      </c>
      <c r="J15" s="54">
        <f>SUM(J10:J14)</f>
        <v>0.99608861362553591</v>
      </c>
      <c r="K15" s="55">
        <f>SUM(K10:K14)</f>
        <v>0.99826086956521731</v>
      </c>
    </row>
    <row r="16" spans="1:11" x14ac:dyDescent="0.25">
      <c r="A16" s="38"/>
      <c r="B16" s="41"/>
      <c r="F16" s="40"/>
      <c r="G16" s="40"/>
    </row>
    <row r="17" spans="1:13" x14ac:dyDescent="0.25">
      <c r="A17" s="38"/>
      <c r="B17" s="41"/>
      <c r="F17" s="40"/>
      <c r="G17" s="40"/>
    </row>
    <row r="18" spans="1:13" ht="15.75" thickBot="1" x14ac:dyDescent="0.3">
      <c r="A18" s="38"/>
      <c r="F18" s="40"/>
      <c r="G18" s="40"/>
    </row>
    <row r="19" spans="1:13" ht="15.75" thickBot="1" x14ac:dyDescent="0.3">
      <c r="A19" s="38"/>
      <c r="B19" s="56" t="s">
        <v>111</v>
      </c>
      <c r="C19" s="57"/>
      <c r="D19" s="57"/>
      <c r="E19" s="40"/>
      <c r="F19" s="40"/>
      <c r="G19" s="58">
        <v>2016</v>
      </c>
      <c r="H19" s="43">
        <v>2017</v>
      </c>
    </row>
    <row r="20" spans="1:13" x14ac:dyDescent="0.25">
      <c r="A20" s="38"/>
      <c r="B20" s="41" t="s">
        <v>112</v>
      </c>
      <c r="C20" s="57"/>
      <c r="D20" s="57"/>
      <c r="E20" s="40"/>
      <c r="F20" s="40"/>
      <c r="G20" s="57">
        <v>7245822</v>
      </c>
      <c r="H20" s="59">
        <f>+F74</f>
        <v>7753531.9442625009</v>
      </c>
    </row>
    <row r="21" spans="1:13" x14ac:dyDescent="0.25">
      <c r="A21" s="38"/>
      <c r="B21" s="41" t="s">
        <v>113</v>
      </c>
      <c r="C21" s="57"/>
      <c r="D21" s="57"/>
      <c r="E21" s="40"/>
      <c r="F21" s="40"/>
      <c r="G21" s="57">
        <v>280200</v>
      </c>
      <c r="H21" s="59">
        <f>+F83</f>
        <v>278962</v>
      </c>
    </row>
    <row r="22" spans="1:13" x14ac:dyDescent="0.25">
      <c r="A22" s="38"/>
      <c r="B22" s="41" t="s">
        <v>114</v>
      </c>
      <c r="C22" s="57"/>
      <c r="D22" s="57"/>
      <c r="E22" s="40"/>
      <c r="F22" s="40"/>
      <c r="G22" s="57">
        <v>876064</v>
      </c>
      <c r="H22" s="59">
        <f>+F100</f>
        <v>820675.5</v>
      </c>
    </row>
    <row r="23" spans="1:13" ht="15.75" thickBot="1" x14ac:dyDescent="0.3">
      <c r="A23" s="38"/>
      <c r="B23" s="41"/>
      <c r="C23" s="57"/>
      <c r="D23" s="57"/>
      <c r="E23" s="40"/>
      <c r="F23" s="40"/>
      <c r="G23" s="60">
        <v>8402086</v>
      </c>
      <c r="H23" s="60">
        <f>SUM(H20:H22)</f>
        <v>8853169.4442625009</v>
      </c>
    </row>
    <row r="24" spans="1:13" ht="15.75" thickTop="1" x14ac:dyDescent="0.25">
      <c r="A24" s="38"/>
      <c r="B24" s="41"/>
      <c r="C24" s="57"/>
      <c r="D24" s="57"/>
      <c r="E24" s="40"/>
      <c r="F24" s="40"/>
      <c r="G24" s="61"/>
      <c r="H24" s="61"/>
    </row>
    <row r="25" spans="1:13" x14ac:dyDescent="0.25">
      <c r="A25" s="38"/>
      <c r="B25" s="41" t="s">
        <v>156</v>
      </c>
      <c r="C25" s="57"/>
      <c r="D25" s="57"/>
      <c r="E25" s="40"/>
      <c r="F25" s="40"/>
      <c r="G25" s="61"/>
      <c r="H25" s="61">
        <v>96000</v>
      </c>
    </row>
    <row r="26" spans="1:13" x14ac:dyDescent="0.25">
      <c r="A26" s="38"/>
      <c r="B26" s="41" t="s">
        <v>115</v>
      </c>
      <c r="C26" s="57"/>
      <c r="D26" s="57"/>
      <c r="E26" s="40"/>
      <c r="F26" s="40"/>
      <c r="G26" s="61"/>
      <c r="H26" s="61">
        <v>1000000</v>
      </c>
    </row>
    <row r="27" spans="1:13" ht="15.75" thickBot="1" x14ac:dyDescent="0.3">
      <c r="A27" s="38"/>
      <c r="B27" s="41" t="s">
        <v>116</v>
      </c>
      <c r="C27" s="57"/>
      <c r="D27" s="57"/>
      <c r="E27" s="40"/>
      <c r="F27" s="40"/>
      <c r="G27" s="61"/>
      <c r="H27" s="61">
        <v>3575000</v>
      </c>
    </row>
    <row r="28" spans="1:13" ht="15.75" thickBot="1" x14ac:dyDescent="0.3">
      <c r="A28" s="38"/>
      <c r="B28" s="41" t="s">
        <v>117</v>
      </c>
      <c r="C28" s="57"/>
      <c r="D28" s="57"/>
      <c r="E28" s="40"/>
      <c r="F28" s="40"/>
      <c r="G28" s="61"/>
      <c r="H28" s="62">
        <f>SUM(H23:H27)</f>
        <v>13524169.444262501</v>
      </c>
    </row>
    <row r="29" spans="1:13" x14ac:dyDescent="0.25">
      <c r="A29" s="38"/>
      <c r="B29" s="41"/>
      <c r="C29" s="57"/>
      <c r="D29" s="57"/>
      <c r="E29" s="40"/>
      <c r="F29" s="40"/>
      <c r="G29" s="61"/>
      <c r="H29" s="61"/>
      <c r="J29" s="63"/>
    </row>
    <row r="30" spans="1:13" x14ac:dyDescent="0.25">
      <c r="A30" s="64" t="s">
        <v>118</v>
      </c>
      <c r="C30" s="40"/>
      <c r="D30" s="65"/>
      <c r="E30" s="65"/>
      <c r="F30" s="65"/>
      <c r="G30" s="40"/>
    </row>
    <row r="31" spans="1:13" x14ac:dyDescent="0.25">
      <c r="A31" s="64"/>
      <c r="B31" s="66"/>
      <c r="C31" s="67"/>
      <c r="D31" s="68"/>
      <c r="E31" s="68"/>
      <c r="F31" s="68"/>
      <c r="G31" s="67"/>
      <c r="I31" s="148" t="s">
        <v>119</v>
      </c>
      <c r="J31" s="149"/>
      <c r="K31" s="149"/>
      <c r="L31" s="149"/>
      <c r="M31" s="150"/>
    </row>
    <row r="32" spans="1:13" x14ac:dyDescent="0.25">
      <c r="A32" s="40"/>
      <c r="B32" s="69" t="s">
        <v>120</v>
      </c>
      <c r="C32" s="70" t="s">
        <v>121</v>
      </c>
      <c r="D32" s="70" t="s">
        <v>122</v>
      </c>
      <c r="E32" s="70" t="s">
        <v>123</v>
      </c>
      <c r="F32" s="70" t="s">
        <v>79</v>
      </c>
      <c r="G32" s="40"/>
      <c r="I32" s="69" t="s">
        <v>120</v>
      </c>
      <c r="J32" s="70" t="s">
        <v>121</v>
      </c>
      <c r="K32" s="70" t="s">
        <v>122</v>
      </c>
      <c r="L32" s="70" t="s">
        <v>123</v>
      </c>
      <c r="M32" s="70" t="s">
        <v>79</v>
      </c>
    </row>
    <row r="33" spans="1:14" x14ac:dyDescent="0.25">
      <c r="A33" s="71"/>
      <c r="B33" s="72" t="s">
        <v>124</v>
      </c>
      <c r="C33" s="63">
        <f>+J33*1.01</f>
        <v>977.68000000000006</v>
      </c>
      <c r="D33" s="63">
        <f t="shared" ref="D33:E37" si="3">+K33*1.01</f>
        <v>855.47</v>
      </c>
      <c r="E33" s="63">
        <f t="shared" si="3"/>
        <v>391.88</v>
      </c>
      <c r="F33" s="63">
        <f>SUM(C33:E33)</f>
        <v>2225.0300000000002</v>
      </c>
      <c r="G33" s="73"/>
      <c r="I33" s="72" t="s">
        <v>124</v>
      </c>
      <c r="J33" s="63">
        <v>968</v>
      </c>
      <c r="K33" s="63">
        <v>847</v>
      </c>
      <c r="L33" s="63">
        <v>388</v>
      </c>
      <c r="M33" s="63">
        <f>SUM(J33:L33)</f>
        <v>2203</v>
      </c>
    </row>
    <row r="34" spans="1:14" x14ac:dyDescent="0.25">
      <c r="A34" s="71"/>
      <c r="B34" s="72" t="s">
        <v>48</v>
      </c>
      <c r="C34" s="63">
        <f t="shared" ref="C34:C37" si="4">+J34*1.01</f>
        <v>710.03</v>
      </c>
      <c r="D34" s="63">
        <f t="shared" si="3"/>
        <v>610.04</v>
      </c>
      <c r="E34" s="63">
        <f t="shared" si="3"/>
        <v>322.19</v>
      </c>
      <c r="F34" s="63">
        <f t="shared" ref="F34:F37" si="5">SUM(C34:E34)</f>
        <v>1642.26</v>
      </c>
      <c r="G34" s="73"/>
      <c r="I34" s="72" t="s">
        <v>48</v>
      </c>
      <c r="J34" s="63">
        <v>703</v>
      </c>
      <c r="K34" s="63">
        <v>604</v>
      </c>
      <c r="L34" s="63">
        <v>319</v>
      </c>
      <c r="M34" s="63">
        <f t="shared" ref="M34:M37" si="6">SUM(J34:L34)</f>
        <v>1626</v>
      </c>
    </row>
    <row r="35" spans="1:14" s="74" customFormat="1" x14ac:dyDescent="0.25">
      <c r="A35" s="71"/>
      <c r="B35" s="72" t="s">
        <v>49</v>
      </c>
      <c r="C35" s="63">
        <f t="shared" si="4"/>
        <v>264.62</v>
      </c>
      <c r="D35" s="63">
        <f t="shared" si="3"/>
        <v>240.38</v>
      </c>
      <c r="E35" s="63">
        <f t="shared" si="3"/>
        <v>132.31</v>
      </c>
      <c r="F35" s="63">
        <f t="shared" si="5"/>
        <v>637.30999999999995</v>
      </c>
      <c r="I35" s="72" t="s">
        <v>49</v>
      </c>
      <c r="J35" s="63">
        <v>262</v>
      </c>
      <c r="K35" s="63">
        <v>238</v>
      </c>
      <c r="L35" s="63">
        <v>131</v>
      </c>
      <c r="M35" s="63">
        <f t="shared" si="6"/>
        <v>631</v>
      </c>
    </row>
    <row r="36" spans="1:14" x14ac:dyDescent="0.25">
      <c r="A36" s="71"/>
      <c r="B36" s="72" t="s">
        <v>50</v>
      </c>
      <c r="C36" s="63">
        <f t="shared" si="4"/>
        <v>225.23</v>
      </c>
      <c r="D36" s="63">
        <f t="shared" si="3"/>
        <v>220.18</v>
      </c>
      <c r="E36" s="63">
        <f t="shared" si="3"/>
        <v>168.67</v>
      </c>
      <c r="F36" s="63">
        <f t="shared" si="5"/>
        <v>614.07999999999993</v>
      </c>
      <c r="G36" s="73"/>
      <c r="I36" s="72" t="s">
        <v>50</v>
      </c>
      <c r="J36" s="63">
        <v>223</v>
      </c>
      <c r="K36" s="63">
        <v>218</v>
      </c>
      <c r="L36" s="63">
        <v>167</v>
      </c>
      <c r="M36" s="63">
        <f t="shared" si="6"/>
        <v>608</v>
      </c>
    </row>
    <row r="37" spans="1:14" x14ac:dyDescent="0.25">
      <c r="A37" s="71"/>
      <c r="B37" s="72" t="s">
        <v>51</v>
      </c>
      <c r="C37" s="63">
        <f t="shared" si="4"/>
        <v>189.88</v>
      </c>
      <c r="D37" s="63">
        <f t="shared" si="3"/>
        <v>193.92000000000002</v>
      </c>
      <c r="E37" s="63">
        <f t="shared" si="3"/>
        <v>76.760000000000005</v>
      </c>
      <c r="F37" s="63">
        <f t="shared" si="5"/>
        <v>460.56</v>
      </c>
      <c r="I37" s="72" t="s">
        <v>51</v>
      </c>
      <c r="J37" s="63">
        <v>188</v>
      </c>
      <c r="K37" s="63">
        <v>192</v>
      </c>
      <c r="L37" s="63">
        <v>76</v>
      </c>
      <c r="M37" s="63">
        <f t="shared" si="6"/>
        <v>456</v>
      </c>
    </row>
    <row r="38" spans="1:14" x14ac:dyDescent="0.25">
      <c r="A38" s="71"/>
      <c r="B38" s="75" t="s">
        <v>79</v>
      </c>
      <c r="C38" s="76">
        <f>SUM(C33:C37)</f>
        <v>2367.44</v>
      </c>
      <c r="D38" s="76">
        <f>SUM(D33:D37)</f>
        <v>2119.9899999999998</v>
      </c>
      <c r="E38" s="76">
        <f>SUM(E33:E37)</f>
        <v>1091.81</v>
      </c>
      <c r="F38" s="76">
        <f>SUM(F33:F37)</f>
        <v>5579.2400000000007</v>
      </c>
      <c r="I38" s="75" t="s">
        <v>79</v>
      </c>
      <c r="J38" s="76">
        <f>SUM(J33:J37)</f>
        <v>2344</v>
      </c>
      <c r="K38" s="76">
        <f>SUM(K33:K37)</f>
        <v>2099</v>
      </c>
      <c r="L38" s="76">
        <f>SUM(L33:L37)</f>
        <v>1081</v>
      </c>
      <c r="M38" s="76">
        <f>SUM(M33:M37)</f>
        <v>5524</v>
      </c>
      <c r="N38" s="59"/>
    </row>
    <row r="40" spans="1:14" x14ac:dyDescent="0.25">
      <c r="A40" s="64" t="s">
        <v>125</v>
      </c>
      <c r="C40" s="40"/>
      <c r="D40" s="65"/>
      <c r="E40" s="65"/>
      <c r="F40" s="65"/>
    </row>
    <row r="41" spans="1:14" x14ac:dyDescent="0.25">
      <c r="A41" s="64"/>
      <c r="B41" s="66"/>
      <c r="C41" s="40"/>
      <c r="D41" s="65"/>
      <c r="E41" s="65"/>
      <c r="F41" s="65"/>
      <c r="I41" s="148" t="s">
        <v>119</v>
      </c>
      <c r="J41" s="149"/>
      <c r="K41" s="149"/>
      <c r="L41" s="149"/>
      <c r="M41" s="150"/>
    </row>
    <row r="42" spans="1:14" x14ac:dyDescent="0.25">
      <c r="A42" s="40"/>
      <c r="B42" s="69" t="s">
        <v>120</v>
      </c>
      <c r="C42" s="70" t="s">
        <v>121</v>
      </c>
      <c r="D42" s="70" t="s">
        <v>122</v>
      </c>
      <c r="E42" s="70" t="s">
        <v>123</v>
      </c>
      <c r="I42" s="69" t="s">
        <v>120</v>
      </c>
      <c r="J42" s="70" t="s">
        <v>121</v>
      </c>
      <c r="K42" s="70" t="s">
        <v>122</v>
      </c>
      <c r="L42" s="70" t="s">
        <v>123</v>
      </c>
    </row>
    <row r="43" spans="1:14" x14ac:dyDescent="0.25">
      <c r="A43" s="71"/>
      <c r="B43" s="72" t="s">
        <v>124</v>
      </c>
      <c r="C43" s="77">
        <f>+J43*1.1</f>
        <v>13.750000000000002</v>
      </c>
      <c r="D43" s="77">
        <f t="shared" ref="D43:E47" si="7">+K43*1.1</f>
        <v>13.750000000000002</v>
      </c>
      <c r="E43" s="77">
        <f t="shared" si="7"/>
        <v>5.7200000000000006</v>
      </c>
      <c r="I43" s="72" t="s">
        <v>124</v>
      </c>
      <c r="J43" s="77">
        <v>12.5</v>
      </c>
      <c r="K43" s="77">
        <v>12.5</v>
      </c>
      <c r="L43" s="77">
        <v>5.2</v>
      </c>
    </row>
    <row r="44" spans="1:14" x14ac:dyDescent="0.25">
      <c r="A44" s="71"/>
      <c r="B44" s="72" t="s">
        <v>48</v>
      </c>
      <c r="C44" s="77">
        <f t="shared" ref="C44:C47" si="8">+J44*1.1</f>
        <v>11.22</v>
      </c>
      <c r="D44" s="77">
        <f t="shared" si="7"/>
        <v>11.990000000000002</v>
      </c>
      <c r="E44" s="77">
        <f t="shared" si="7"/>
        <v>5.3900000000000006</v>
      </c>
      <c r="I44" s="72" t="s">
        <v>48</v>
      </c>
      <c r="J44" s="77">
        <v>10.199999999999999</v>
      </c>
      <c r="K44" s="77">
        <v>10.9</v>
      </c>
      <c r="L44" s="77">
        <v>4.9000000000000004</v>
      </c>
    </row>
    <row r="45" spans="1:14" x14ac:dyDescent="0.25">
      <c r="A45" s="71"/>
      <c r="B45" s="72" t="s">
        <v>49</v>
      </c>
      <c r="C45" s="77">
        <f t="shared" si="8"/>
        <v>12.870000000000001</v>
      </c>
      <c r="D45" s="77">
        <f t="shared" si="7"/>
        <v>12.980000000000002</v>
      </c>
      <c r="E45" s="77">
        <f t="shared" si="7"/>
        <v>6.38</v>
      </c>
      <c r="I45" s="72" t="s">
        <v>49</v>
      </c>
      <c r="J45" s="77">
        <v>11.7</v>
      </c>
      <c r="K45" s="77">
        <v>11.8</v>
      </c>
      <c r="L45" s="77">
        <v>5.8</v>
      </c>
    </row>
    <row r="46" spans="1:14" x14ac:dyDescent="0.25">
      <c r="A46" s="71"/>
      <c r="B46" s="72" t="s">
        <v>50</v>
      </c>
      <c r="C46" s="77">
        <f t="shared" si="8"/>
        <v>9.9</v>
      </c>
      <c r="D46" s="77">
        <f t="shared" si="7"/>
        <v>10.340000000000002</v>
      </c>
      <c r="E46" s="77">
        <f t="shared" si="7"/>
        <v>5.83</v>
      </c>
      <c r="F46" s="78"/>
      <c r="G46" s="78"/>
      <c r="I46" s="72" t="s">
        <v>50</v>
      </c>
      <c r="J46" s="79">
        <v>9</v>
      </c>
      <c r="K46" s="77">
        <v>9.4</v>
      </c>
      <c r="L46" s="77">
        <v>5.3</v>
      </c>
    </row>
    <row r="47" spans="1:14" x14ac:dyDescent="0.25">
      <c r="A47" s="71"/>
      <c r="B47" s="72" t="s">
        <v>51</v>
      </c>
      <c r="C47" s="77">
        <f t="shared" si="8"/>
        <v>11.55</v>
      </c>
      <c r="D47" s="77">
        <f t="shared" si="7"/>
        <v>11.22</v>
      </c>
      <c r="E47" s="77">
        <f t="shared" si="7"/>
        <v>5.1700000000000008</v>
      </c>
      <c r="I47" s="72" t="s">
        <v>51</v>
      </c>
      <c r="J47" s="79">
        <v>10.5</v>
      </c>
      <c r="K47" s="77">
        <v>10.199999999999999</v>
      </c>
      <c r="L47" s="77">
        <v>4.7</v>
      </c>
    </row>
    <row r="48" spans="1:14" x14ac:dyDescent="0.25">
      <c r="A48" s="71"/>
      <c r="B48" s="75" t="s">
        <v>126</v>
      </c>
      <c r="C48" s="80">
        <f>SUM(C43:C47)/5</f>
        <v>11.858000000000001</v>
      </c>
      <c r="D48" s="80">
        <f>SUM(D43:D47)/5</f>
        <v>12.056000000000001</v>
      </c>
      <c r="E48" s="80">
        <f>SUM(E43:E47)/5</f>
        <v>5.6980000000000004</v>
      </c>
      <c r="I48" s="75" t="s">
        <v>126</v>
      </c>
      <c r="J48" s="80">
        <f>SUM(J43:J47)/5</f>
        <v>10.78</v>
      </c>
      <c r="K48" s="80">
        <f>SUM(K43:K47)/5</f>
        <v>10.959999999999999</v>
      </c>
      <c r="L48" s="80">
        <f>SUM(L43:L47)/5</f>
        <v>5.1800000000000006</v>
      </c>
    </row>
    <row r="50" spans="1:6" x14ac:dyDescent="0.25">
      <c r="A50" s="64" t="s">
        <v>127</v>
      </c>
    </row>
    <row r="51" spans="1:6" x14ac:dyDescent="0.25">
      <c r="B51" s="69" t="s">
        <v>120</v>
      </c>
      <c r="C51" s="70" t="s">
        <v>128</v>
      </c>
      <c r="D51" s="70" t="s">
        <v>129</v>
      </c>
      <c r="E51" s="70" t="s">
        <v>130</v>
      </c>
      <c r="F51" s="70" t="s">
        <v>79</v>
      </c>
    </row>
    <row r="52" spans="1:6" x14ac:dyDescent="0.25">
      <c r="B52" s="72" t="s">
        <v>124</v>
      </c>
      <c r="C52" s="63">
        <f>+C33*C43</f>
        <v>13443.100000000002</v>
      </c>
      <c r="D52" s="63">
        <f t="shared" ref="D52:E52" si="9">+D33*D43</f>
        <v>11762.712500000001</v>
      </c>
      <c r="E52" s="63">
        <f t="shared" si="9"/>
        <v>2241.5536000000002</v>
      </c>
      <c r="F52" s="63">
        <f>SUM(C52:E52)</f>
        <v>27447.366100000003</v>
      </c>
    </row>
    <row r="53" spans="1:6" x14ac:dyDescent="0.25">
      <c r="B53" s="72" t="s">
        <v>48</v>
      </c>
      <c r="C53" s="63">
        <f t="shared" ref="C53:E56" si="10">+C34*C44</f>
        <v>7966.5366000000004</v>
      </c>
      <c r="D53" s="63">
        <f t="shared" si="10"/>
        <v>7314.3796000000011</v>
      </c>
      <c r="E53" s="63">
        <f t="shared" si="10"/>
        <v>1736.6041000000002</v>
      </c>
      <c r="F53" s="63">
        <f t="shared" ref="F53:F56" si="11">SUM(C53:E53)</f>
        <v>17017.5203</v>
      </c>
    </row>
    <row r="54" spans="1:6" x14ac:dyDescent="0.25">
      <c r="B54" s="72" t="s">
        <v>49</v>
      </c>
      <c r="C54" s="63">
        <f t="shared" si="10"/>
        <v>3405.6594000000005</v>
      </c>
      <c r="D54" s="63">
        <f t="shared" si="10"/>
        <v>3120.1324000000004</v>
      </c>
      <c r="E54" s="63">
        <f t="shared" si="10"/>
        <v>844.13779999999997</v>
      </c>
      <c r="F54" s="63">
        <f t="shared" si="11"/>
        <v>7369.9296000000013</v>
      </c>
    </row>
    <row r="55" spans="1:6" x14ac:dyDescent="0.25">
      <c r="B55" s="72" t="s">
        <v>50</v>
      </c>
      <c r="C55" s="63">
        <f t="shared" si="10"/>
        <v>2229.777</v>
      </c>
      <c r="D55" s="63">
        <f t="shared" si="10"/>
        <v>2276.6612000000005</v>
      </c>
      <c r="E55" s="63">
        <f t="shared" si="10"/>
        <v>983.34609999999998</v>
      </c>
      <c r="F55" s="63">
        <f t="shared" si="11"/>
        <v>5489.7843000000003</v>
      </c>
    </row>
    <row r="56" spans="1:6" x14ac:dyDescent="0.25">
      <c r="B56" s="72" t="s">
        <v>51</v>
      </c>
      <c r="C56" s="63">
        <f t="shared" si="10"/>
        <v>2193.114</v>
      </c>
      <c r="D56" s="63">
        <f t="shared" si="10"/>
        <v>2175.7824000000005</v>
      </c>
      <c r="E56" s="63">
        <f t="shared" si="10"/>
        <v>396.84920000000011</v>
      </c>
      <c r="F56" s="63">
        <f t="shared" si="11"/>
        <v>4765.7456000000002</v>
      </c>
    </row>
    <row r="57" spans="1:6" x14ac:dyDescent="0.25">
      <c r="B57" s="75" t="s">
        <v>79</v>
      </c>
      <c r="C57" s="76">
        <f>SUM(C52:C56)</f>
        <v>29238.187000000005</v>
      </c>
      <c r="D57" s="76">
        <f t="shared" ref="D57:F57" si="12">SUM(D52:D56)</f>
        <v>26649.668100000006</v>
      </c>
      <c r="E57" s="76">
        <f t="shared" si="12"/>
        <v>6202.4907999999996</v>
      </c>
      <c r="F57" s="76">
        <f t="shared" si="12"/>
        <v>62090.345900000008</v>
      </c>
    </row>
    <row r="59" spans="1:6" x14ac:dyDescent="0.25">
      <c r="A59" s="64" t="s">
        <v>131</v>
      </c>
    </row>
    <row r="60" spans="1:6" x14ac:dyDescent="0.25">
      <c r="B60" s="81" t="s">
        <v>132</v>
      </c>
    </row>
    <row r="61" spans="1:6" x14ac:dyDescent="0.25">
      <c r="B61" s="72" t="s">
        <v>124</v>
      </c>
      <c r="C61" s="63">
        <f>+C52*135</f>
        <v>1814818.5000000002</v>
      </c>
      <c r="D61" s="63">
        <f t="shared" ref="D61:E61" si="13">+D52*135</f>
        <v>1587966.1875000002</v>
      </c>
      <c r="E61" s="63">
        <f t="shared" si="13"/>
        <v>302609.73600000003</v>
      </c>
      <c r="F61" s="63">
        <f>SUM(C61:E61)</f>
        <v>3705394.4235000005</v>
      </c>
    </row>
    <row r="62" spans="1:6" x14ac:dyDescent="0.25">
      <c r="B62" s="72" t="s">
        <v>48</v>
      </c>
      <c r="C62" s="63">
        <f t="shared" ref="C62:E65" si="14">+C53*135</f>
        <v>1075482.4410000001</v>
      </c>
      <c r="D62" s="63">
        <f t="shared" si="14"/>
        <v>987441.24600000016</v>
      </c>
      <c r="E62" s="63">
        <f t="shared" si="14"/>
        <v>234441.55350000004</v>
      </c>
      <c r="F62" s="63">
        <f t="shared" ref="F62:F65" si="15">SUM(C62:E62)</f>
        <v>2297365.2405000003</v>
      </c>
    </row>
    <row r="63" spans="1:6" x14ac:dyDescent="0.25">
      <c r="B63" s="72" t="s">
        <v>49</v>
      </c>
      <c r="C63" s="63">
        <f t="shared" si="14"/>
        <v>459764.01900000009</v>
      </c>
      <c r="D63" s="63">
        <f t="shared" si="14"/>
        <v>421217.87400000007</v>
      </c>
      <c r="E63" s="63">
        <f t="shared" si="14"/>
        <v>113958.603</v>
      </c>
      <c r="F63" s="63">
        <f t="shared" si="15"/>
        <v>994940.49600000016</v>
      </c>
    </row>
    <row r="64" spans="1:6" x14ac:dyDescent="0.25">
      <c r="B64" s="72" t="s">
        <v>50</v>
      </c>
      <c r="C64" s="63">
        <f t="shared" si="14"/>
        <v>301019.89500000002</v>
      </c>
      <c r="D64" s="63">
        <f t="shared" si="14"/>
        <v>307349.26200000005</v>
      </c>
      <c r="E64" s="63">
        <f t="shared" si="14"/>
        <v>132751.72349999999</v>
      </c>
      <c r="F64" s="63">
        <f t="shared" si="15"/>
        <v>741120.88050000009</v>
      </c>
    </row>
    <row r="65" spans="1:7" x14ac:dyDescent="0.25">
      <c r="B65" s="72" t="s">
        <v>51</v>
      </c>
      <c r="C65" s="63">
        <f t="shared" si="14"/>
        <v>296070.39</v>
      </c>
      <c r="D65" s="63">
        <f t="shared" si="14"/>
        <v>293730.62400000007</v>
      </c>
      <c r="E65" s="63">
        <f t="shared" si="14"/>
        <v>53574.642000000014</v>
      </c>
      <c r="F65" s="63">
        <f t="shared" si="15"/>
        <v>643375.65600000008</v>
      </c>
    </row>
    <row r="66" spans="1:7" x14ac:dyDescent="0.25">
      <c r="B66" s="75" t="s">
        <v>79</v>
      </c>
      <c r="C66" s="76">
        <f>SUM(C61:C65)</f>
        <v>3947155.245000001</v>
      </c>
      <c r="D66" s="76">
        <f t="shared" ref="D66:F66" si="16">SUM(D61:D65)</f>
        <v>3597705.1935000001</v>
      </c>
      <c r="E66" s="76">
        <f t="shared" si="16"/>
        <v>837336.25800000003</v>
      </c>
      <c r="F66" s="76">
        <f t="shared" si="16"/>
        <v>8382196.6965000015</v>
      </c>
    </row>
    <row r="68" spans="1:7" x14ac:dyDescent="0.25">
      <c r="B68" s="81" t="s">
        <v>133</v>
      </c>
    </row>
    <row r="69" spans="1:7" x14ac:dyDescent="0.25">
      <c r="B69" s="72" t="s">
        <v>124</v>
      </c>
      <c r="C69" s="63">
        <f>+C61*0.925</f>
        <v>1678707.1125000003</v>
      </c>
      <c r="D69" s="63">
        <f t="shared" ref="D69:E69" si="17">+D61*0.925</f>
        <v>1468868.7234375002</v>
      </c>
      <c r="E69" s="63">
        <f t="shared" si="17"/>
        <v>279914.00580000004</v>
      </c>
      <c r="F69" s="63">
        <f>SUM(C69:E69)</f>
        <v>3427489.8417375004</v>
      </c>
    </row>
    <row r="70" spans="1:7" x14ac:dyDescent="0.25">
      <c r="B70" s="72" t="s">
        <v>48</v>
      </c>
      <c r="C70" s="63">
        <f t="shared" ref="C70:E73" si="18">+C62*0.925</f>
        <v>994821.25792500016</v>
      </c>
      <c r="D70" s="63">
        <f t="shared" si="18"/>
        <v>913383.15255000023</v>
      </c>
      <c r="E70" s="63">
        <f t="shared" si="18"/>
        <v>216858.43698750006</v>
      </c>
      <c r="F70" s="63">
        <f t="shared" ref="F70:F73" si="19">SUM(C70:E70)</f>
        <v>2125062.8474625004</v>
      </c>
    </row>
    <row r="71" spans="1:7" x14ac:dyDescent="0.25">
      <c r="B71" s="72" t="s">
        <v>49</v>
      </c>
      <c r="C71" s="63">
        <f t="shared" si="18"/>
        <v>425281.71757500008</v>
      </c>
      <c r="D71" s="63">
        <f t="shared" si="18"/>
        <v>389626.5334500001</v>
      </c>
      <c r="E71" s="63">
        <f t="shared" si="18"/>
        <v>105411.707775</v>
      </c>
      <c r="F71" s="63">
        <f t="shared" si="19"/>
        <v>920319.95880000014</v>
      </c>
    </row>
    <row r="72" spans="1:7" x14ac:dyDescent="0.25">
      <c r="B72" s="72" t="s">
        <v>50</v>
      </c>
      <c r="C72" s="63">
        <f t="shared" si="18"/>
        <v>278443.40287500003</v>
      </c>
      <c r="D72" s="63">
        <f t="shared" si="18"/>
        <v>284298.06735000008</v>
      </c>
      <c r="E72" s="63">
        <f t="shared" si="18"/>
        <v>122795.3442375</v>
      </c>
      <c r="F72" s="63">
        <f t="shared" si="19"/>
        <v>685536.81446250004</v>
      </c>
    </row>
    <row r="73" spans="1:7" x14ac:dyDescent="0.25">
      <c r="B73" s="72" t="s">
        <v>51</v>
      </c>
      <c r="C73" s="63">
        <f t="shared" si="18"/>
        <v>273865.11075000005</v>
      </c>
      <c r="D73" s="63">
        <f t="shared" si="18"/>
        <v>271700.82720000006</v>
      </c>
      <c r="E73" s="63">
        <f t="shared" si="18"/>
        <v>49556.543850000016</v>
      </c>
      <c r="F73" s="63">
        <f t="shared" si="19"/>
        <v>595122.48180000018</v>
      </c>
    </row>
    <row r="74" spans="1:7" ht="15.75" thickBot="1" x14ac:dyDescent="0.3">
      <c r="B74" s="75" t="s">
        <v>79</v>
      </c>
      <c r="C74" s="51">
        <f>SUM(C69:C73)</f>
        <v>3651118.6016250006</v>
      </c>
      <c r="D74" s="51">
        <f t="shared" ref="D74:F74" si="20">SUM(D69:D73)</f>
        <v>3327877.3039875007</v>
      </c>
      <c r="E74" s="51">
        <f t="shared" si="20"/>
        <v>774536.03865000012</v>
      </c>
      <c r="F74" s="51">
        <f t="shared" si="20"/>
        <v>7753531.9442625009</v>
      </c>
    </row>
    <row r="75" spans="1:7" x14ac:dyDescent="0.25">
      <c r="B75" s="75"/>
      <c r="C75" s="82"/>
      <c r="D75" s="82"/>
      <c r="E75" s="82"/>
      <c r="F75" s="82"/>
    </row>
    <row r="76" spans="1:7" x14ac:dyDescent="0.25">
      <c r="A76" s="83"/>
      <c r="B76" s="83"/>
      <c r="C76" s="83"/>
      <c r="D76" s="83"/>
      <c r="E76" s="83"/>
      <c r="F76" s="83"/>
      <c r="G76" s="83"/>
    </row>
    <row r="77" spans="1:7" x14ac:dyDescent="0.25">
      <c r="A77" s="64" t="s">
        <v>134</v>
      </c>
    </row>
    <row r="78" spans="1:7" x14ac:dyDescent="0.25">
      <c r="B78" s="72" t="s">
        <v>124</v>
      </c>
      <c r="C78" s="63">
        <f>+C33*50</f>
        <v>48884</v>
      </c>
      <c r="D78" s="63">
        <f t="shared" ref="D78:E82" si="21">+D33*50</f>
        <v>42773.5</v>
      </c>
      <c r="E78" s="63">
        <f t="shared" si="21"/>
        <v>19594</v>
      </c>
      <c r="F78" s="63">
        <f>SUM(C78:E78)</f>
        <v>111251.5</v>
      </c>
    </row>
    <row r="79" spans="1:7" x14ac:dyDescent="0.25">
      <c r="B79" s="72" t="s">
        <v>48</v>
      </c>
      <c r="C79" s="63">
        <f>+C34*50</f>
        <v>35501.5</v>
      </c>
      <c r="D79" s="63">
        <f t="shared" si="21"/>
        <v>30502</v>
      </c>
      <c r="E79" s="63">
        <f t="shared" si="21"/>
        <v>16109.5</v>
      </c>
      <c r="F79" s="63">
        <f t="shared" ref="F79:F82" si="22">SUM(C79:E79)</f>
        <v>82113</v>
      </c>
    </row>
    <row r="80" spans="1:7" x14ac:dyDescent="0.25">
      <c r="B80" s="72" t="s">
        <v>49</v>
      </c>
      <c r="C80" s="63">
        <f>+C35*50</f>
        <v>13231</v>
      </c>
      <c r="D80" s="63">
        <f t="shared" si="21"/>
        <v>12019</v>
      </c>
      <c r="E80" s="63">
        <f t="shared" si="21"/>
        <v>6615.5</v>
      </c>
      <c r="F80" s="63">
        <f t="shared" si="22"/>
        <v>31865.5</v>
      </c>
    </row>
    <row r="81" spans="1:7" x14ac:dyDescent="0.25">
      <c r="B81" s="72" t="s">
        <v>50</v>
      </c>
      <c r="C81" s="63">
        <f>+C36*50</f>
        <v>11261.5</v>
      </c>
      <c r="D81" s="63">
        <f t="shared" si="21"/>
        <v>11009</v>
      </c>
      <c r="E81" s="63">
        <f t="shared" si="21"/>
        <v>8433.5</v>
      </c>
      <c r="F81" s="63">
        <f t="shared" si="22"/>
        <v>30704</v>
      </c>
    </row>
    <row r="82" spans="1:7" x14ac:dyDescent="0.25">
      <c r="B82" s="72" t="s">
        <v>51</v>
      </c>
      <c r="C82" s="63">
        <f>+C37*50</f>
        <v>9494</v>
      </c>
      <c r="D82" s="63">
        <f t="shared" si="21"/>
        <v>9696</v>
      </c>
      <c r="E82" s="63">
        <f t="shared" si="21"/>
        <v>3838.0000000000005</v>
      </c>
      <c r="F82" s="63">
        <f t="shared" si="22"/>
        <v>23028</v>
      </c>
    </row>
    <row r="83" spans="1:7" ht="15.75" thickBot="1" x14ac:dyDescent="0.3">
      <c r="B83" s="75" t="s">
        <v>79</v>
      </c>
      <c r="C83" s="51">
        <f>SUM(C78:C82)</f>
        <v>118372</v>
      </c>
      <c r="D83" s="51">
        <f t="shared" ref="D83:F83" si="23">SUM(D78:D82)</f>
        <v>105999.5</v>
      </c>
      <c r="E83" s="51">
        <f t="shared" si="23"/>
        <v>54590.5</v>
      </c>
      <c r="F83" s="51">
        <f t="shared" si="23"/>
        <v>278962</v>
      </c>
    </row>
    <row r="87" spans="1:7" x14ac:dyDescent="0.25">
      <c r="A87" s="83"/>
      <c r="B87" s="83"/>
      <c r="C87" s="83"/>
      <c r="D87" s="83"/>
      <c r="E87" s="83"/>
      <c r="F87" s="83"/>
      <c r="G87" s="83"/>
    </row>
    <row r="88" spans="1:7" x14ac:dyDescent="0.25">
      <c r="A88" s="84" t="s">
        <v>135</v>
      </c>
      <c r="C88" s="85" t="s">
        <v>136</v>
      </c>
      <c r="D88" s="85" t="s">
        <v>137</v>
      </c>
    </row>
    <row r="89" spans="1:7" x14ac:dyDescent="0.25">
      <c r="B89" s="39" t="s">
        <v>138</v>
      </c>
      <c r="C89" s="86">
        <v>200</v>
      </c>
      <c r="D89" s="39">
        <v>50</v>
      </c>
      <c r="E89" s="87"/>
    </row>
    <row r="90" spans="1:7" x14ac:dyDescent="0.25">
      <c r="B90" s="39" t="s">
        <v>139</v>
      </c>
      <c r="C90" s="86">
        <v>70</v>
      </c>
      <c r="D90" s="39">
        <v>25</v>
      </c>
      <c r="E90" s="87"/>
    </row>
    <row r="91" spans="1:7" x14ac:dyDescent="0.25">
      <c r="A91" s="40"/>
      <c r="B91" s="88"/>
      <c r="C91" s="40"/>
      <c r="D91" s="40"/>
      <c r="E91" s="40"/>
      <c r="F91" s="40"/>
    </row>
    <row r="92" spans="1:7" x14ac:dyDescent="0.25">
      <c r="B92" s="81" t="s">
        <v>140</v>
      </c>
      <c r="C92" s="70" t="s">
        <v>121</v>
      </c>
      <c r="D92" s="70" t="s">
        <v>122</v>
      </c>
      <c r="E92" s="70" t="s">
        <v>123</v>
      </c>
      <c r="F92" s="70" t="s">
        <v>79</v>
      </c>
    </row>
    <row r="93" spans="1:7" x14ac:dyDescent="0.25">
      <c r="B93" s="89" t="s">
        <v>138</v>
      </c>
      <c r="C93" s="63">
        <f>+C38*I13</f>
        <v>1945.26</v>
      </c>
      <c r="D93" s="63">
        <f>+D38*J13</f>
        <v>1666.4999999999998</v>
      </c>
      <c r="E93" s="63">
        <f>+E38*K13</f>
        <v>740.53199999999993</v>
      </c>
      <c r="F93" s="63">
        <f>SUM(C93:E93)</f>
        <v>4352.2919999999995</v>
      </c>
    </row>
    <row r="94" spans="1:7" x14ac:dyDescent="0.25">
      <c r="B94" s="72" t="s">
        <v>110</v>
      </c>
      <c r="C94" s="63">
        <f>+C38-C93</f>
        <v>422.18000000000006</v>
      </c>
      <c r="D94" s="63">
        <f t="shared" ref="D94:E94" si="24">+D38-D93</f>
        <v>453.49</v>
      </c>
      <c r="E94" s="63">
        <f t="shared" si="24"/>
        <v>351.27800000000002</v>
      </c>
      <c r="F94" s="63">
        <f t="shared" ref="F94" si="25">SUM(C94:E94)</f>
        <v>1226.9480000000001</v>
      </c>
    </row>
    <row r="95" spans="1:7" x14ac:dyDescent="0.25">
      <c r="B95" s="75" t="s">
        <v>79</v>
      </c>
      <c r="C95" s="76">
        <f>SUM(C93:C94)</f>
        <v>2367.44</v>
      </c>
      <c r="D95" s="76">
        <f>SUM(D93:D94)</f>
        <v>2119.9899999999998</v>
      </c>
      <c r="E95" s="76">
        <f>SUM(E93:E94)</f>
        <v>1091.81</v>
      </c>
      <c r="F95" s="76">
        <f>SUM(F93:F94)</f>
        <v>5579.24</v>
      </c>
    </row>
    <row r="97" spans="2:6" x14ac:dyDescent="0.25">
      <c r="B97" s="81"/>
      <c r="C97" s="70" t="s">
        <v>121</v>
      </c>
      <c r="D97" s="70" t="s">
        <v>122</v>
      </c>
      <c r="E97" s="70" t="s">
        <v>123</v>
      </c>
      <c r="F97" s="70" t="s">
        <v>79</v>
      </c>
    </row>
    <row r="98" spans="2:6" x14ac:dyDescent="0.25">
      <c r="B98" s="89" t="s">
        <v>138</v>
      </c>
      <c r="C98" s="63">
        <f>+C93*200</f>
        <v>389052</v>
      </c>
      <c r="D98" s="63">
        <f t="shared" ref="D98" si="26">+D93*200</f>
        <v>333299.99999999994</v>
      </c>
      <c r="E98" s="63">
        <f>+E93*50</f>
        <v>37026.6</v>
      </c>
      <c r="F98" s="63">
        <f>SUM(C98:E98)</f>
        <v>759378.6</v>
      </c>
    </row>
    <row r="99" spans="2:6" x14ac:dyDescent="0.25">
      <c r="B99" s="72" t="s">
        <v>110</v>
      </c>
      <c r="C99" s="63">
        <f>+C94*70</f>
        <v>29552.600000000006</v>
      </c>
      <c r="D99" s="63">
        <f t="shared" ref="D99" si="27">+D94*70</f>
        <v>31744.3</v>
      </c>
      <c r="E99" s="90">
        <f>+'[12]Facility Fee'!$X$37*E38</f>
        <v>0</v>
      </c>
      <c r="F99" s="63">
        <f t="shared" ref="F99" si="28">SUM(C99:E99)</f>
        <v>61296.900000000009</v>
      </c>
    </row>
    <row r="100" spans="2:6" x14ac:dyDescent="0.25">
      <c r="B100" s="75" t="s">
        <v>79</v>
      </c>
      <c r="C100" s="76">
        <f>SUM(C98:C99)</f>
        <v>418604.6</v>
      </c>
      <c r="D100" s="76">
        <f>SUM(D98:D99)</f>
        <v>365044.29999999993</v>
      </c>
      <c r="E100" s="76">
        <f>SUM(E98:E99)</f>
        <v>37026.6</v>
      </c>
      <c r="F100" s="76">
        <f>SUM(F98:F99)</f>
        <v>820675.5</v>
      </c>
    </row>
  </sheetData>
  <mergeCells count="5">
    <mergeCell ref="C11:E11"/>
    <mergeCell ref="F11:H11"/>
    <mergeCell ref="I11:K11"/>
    <mergeCell ref="I31:M31"/>
    <mergeCell ref="I41:M41"/>
  </mergeCells>
  <pageMargins left="0.45" right="0.45" top="0.75" bottom="0.75" header="0.3" footer="0.3"/>
  <pageSetup scale="7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I34" sqref="I34"/>
    </sheetView>
  </sheetViews>
  <sheetFormatPr defaultRowHeight="12.75" x14ac:dyDescent="0.2"/>
  <cols>
    <col min="3" max="3" width="11.28515625" style="112" bestFit="1" customWidth="1"/>
    <col min="4" max="4" width="18" style="112" bestFit="1" customWidth="1"/>
    <col min="5" max="5" width="11.85546875" style="112" bestFit="1" customWidth="1"/>
  </cols>
  <sheetData>
    <row r="1" spans="1:5" x14ac:dyDescent="0.2">
      <c r="A1" t="s">
        <v>151</v>
      </c>
    </row>
    <row r="3" spans="1:5" x14ac:dyDescent="0.2">
      <c r="C3" s="112" t="s">
        <v>150</v>
      </c>
      <c r="D3" s="112" t="s">
        <v>152</v>
      </c>
      <c r="E3" s="112" t="s">
        <v>95</v>
      </c>
    </row>
    <row r="4" spans="1:5" x14ac:dyDescent="0.2">
      <c r="A4" t="s">
        <v>124</v>
      </c>
      <c r="C4" s="112">
        <v>361252</v>
      </c>
      <c r="D4" s="112">
        <v>333162</v>
      </c>
      <c r="E4" s="112">
        <f>+D4-C4</f>
        <v>-28090</v>
      </c>
    </row>
    <row r="5" spans="1:5" x14ac:dyDescent="0.2">
      <c r="A5" t="s">
        <v>48</v>
      </c>
      <c r="C5" s="112">
        <v>132812</v>
      </c>
      <c r="D5" s="112">
        <v>224208</v>
      </c>
      <c r="E5" s="112">
        <f t="shared" ref="E5:E8" si="0">+D5-C5</f>
        <v>91396</v>
      </c>
    </row>
    <row r="6" spans="1:5" x14ac:dyDescent="0.2">
      <c r="A6" t="s">
        <v>49</v>
      </c>
      <c r="C6" s="112">
        <v>147752</v>
      </c>
      <c r="D6" s="112">
        <v>120715</v>
      </c>
      <c r="E6" s="112">
        <f t="shared" si="0"/>
        <v>-27037</v>
      </c>
    </row>
    <row r="7" spans="1:5" x14ac:dyDescent="0.2">
      <c r="A7" t="s">
        <v>50</v>
      </c>
      <c r="C7" s="112">
        <v>108498</v>
      </c>
      <c r="D7" s="112">
        <v>138735</v>
      </c>
      <c r="E7" s="112">
        <f t="shared" si="0"/>
        <v>30237</v>
      </c>
    </row>
    <row r="8" spans="1:5" x14ac:dyDescent="0.2">
      <c r="A8" t="s">
        <v>51</v>
      </c>
      <c r="C8" s="112">
        <v>78142</v>
      </c>
      <c r="D8" s="112">
        <v>58120</v>
      </c>
      <c r="E8" s="112">
        <f t="shared" si="0"/>
        <v>-20022</v>
      </c>
    </row>
    <row r="9" spans="1:5" ht="13.5" thickBot="1" x14ac:dyDescent="0.25">
      <c r="A9" t="s">
        <v>79</v>
      </c>
      <c r="C9" s="113">
        <f>SUM(C4:C8)</f>
        <v>828456</v>
      </c>
      <c r="D9" s="113">
        <f t="shared" ref="D9:E9" si="1">SUM(D4:D8)</f>
        <v>874940</v>
      </c>
      <c r="E9" s="113">
        <f t="shared" si="1"/>
        <v>46484</v>
      </c>
    </row>
    <row r="10" spans="1:5" ht="13.5" thickTop="1" x14ac:dyDescent="0.2"/>
    <row r="13" spans="1:5" x14ac:dyDescent="0.2">
      <c r="C13" s="112" t="s">
        <v>152</v>
      </c>
      <c r="D13" s="112" t="s">
        <v>153</v>
      </c>
      <c r="E13" s="112" t="s">
        <v>95</v>
      </c>
    </row>
    <row r="14" spans="1:5" x14ac:dyDescent="0.2">
      <c r="A14" t="s">
        <v>124</v>
      </c>
      <c r="C14" s="112">
        <v>333162</v>
      </c>
      <c r="D14" s="112">
        <f>105816.82+4309.59+12000+2850.02+2850.01</f>
        <v>127826.44</v>
      </c>
      <c r="E14" s="112">
        <f>+D14-C14</f>
        <v>-205335.56</v>
      </c>
    </row>
    <row r="15" spans="1:5" x14ac:dyDescent="0.2">
      <c r="A15" t="s">
        <v>48</v>
      </c>
      <c r="C15" s="112">
        <v>224208</v>
      </c>
      <c r="D15" s="112">
        <v>47571.43</v>
      </c>
      <c r="E15" s="112">
        <f t="shared" ref="E15:E18" si="2">+D15-C15</f>
        <v>-176636.57</v>
      </c>
    </row>
    <row r="16" spans="1:5" x14ac:dyDescent="0.2">
      <c r="A16" t="s">
        <v>49</v>
      </c>
      <c r="C16" s="112">
        <v>120715</v>
      </c>
      <c r="D16" s="112">
        <v>48646.41</v>
      </c>
      <c r="E16" s="112">
        <f t="shared" si="2"/>
        <v>-72068.59</v>
      </c>
    </row>
    <row r="17" spans="1:5" x14ac:dyDescent="0.2">
      <c r="A17" t="s">
        <v>50</v>
      </c>
      <c r="C17" s="112">
        <v>138735</v>
      </c>
      <c r="D17" s="112">
        <v>32661.03</v>
      </c>
      <c r="E17" s="112">
        <f t="shared" si="2"/>
        <v>-106073.97</v>
      </c>
    </row>
    <row r="18" spans="1:5" x14ac:dyDescent="0.2">
      <c r="A18" t="s">
        <v>51</v>
      </c>
      <c r="C18" s="112">
        <v>58120</v>
      </c>
      <c r="D18" s="112">
        <v>13480.68</v>
      </c>
      <c r="E18" s="112">
        <f t="shared" si="2"/>
        <v>-44639.32</v>
      </c>
    </row>
    <row r="19" spans="1:5" ht="13.5" thickBot="1" x14ac:dyDescent="0.25">
      <c r="A19" t="s">
        <v>79</v>
      </c>
      <c r="C19" s="113">
        <f t="shared" ref="C19:D19" si="3">SUM(C14:C18)</f>
        <v>874940</v>
      </c>
      <c r="D19" s="113">
        <f t="shared" si="3"/>
        <v>270185.99</v>
      </c>
      <c r="E19" s="113">
        <f t="shared" ref="E19" si="4">SUM(E14:E18)</f>
        <v>-604754.00999999989</v>
      </c>
    </row>
    <row r="20" spans="1:5" ht="13.5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Summary</vt:lpstr>
      <vt:lpstr>exp line dept(2017)</vt:lpstr>
      <vt:lpstr>exp line dept (2015-2017)</vt:lpstr>
      <vt:lpstr>exp line dept(2016)</vt:lpstr>
      <vt:lpstr>exp_line office</vt:lpstr>
      <vt:lpstr>Proj Rev </vt:lpstr>
      <vt:lpstr>Summer Rev &amp; Exp</vt:lpstr>
      <vt:lpstr>'exp line dept(2017)'!Print_Area</vt:lpstr>
    </vt:vector>
  </TitlesOfParts>
  <Company>College Of Micronesia-FSM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Information Technology</cp:lastModifiedBy>
  <cp:lastPrinted>2015-12-09T01:21:09Z</cp:lastPrinted>
  <dcterms:created xsi:type="dcterms:W3CDTF">2007-01-10T04:58:50Z</dcterms:created>
  <dcterms:modified xsi:type="dcterms:W3CDTF">2015-12-09T01:22:27Z</dcterms:modified>
</cp:coreProperties>
</file>